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9231"/>
  <workbookPr/>
  <xr:revisionPtr xr6:coauthVersionLast="47" xr6:coauthVersionMax="47" documentId="13_ncr:1_{1F22234F-9780-4E55-B54E-26B4156774A4}" revIDLastSave="0" xr10:uidLastSave="{00000000-0000-0000-0000-000000000000}"/>
  <bookViews>
    <workbookView xr2:uid="{00000000-000D-0000-FFFF-FFFF00000000}" windowHeight="11500" windowWidth="19420" xWindow="-110" yWindow="-110"/>
  </bookViews>
  <sheets>
    <sheet r:id="rId1" name="試算表" sheetId="2"/>
  </sheets>
  <definedNames>
    <definedName localSheetId="0" name="AGE_0">試算表!$CL$1</definedName>
    <definedName name="AGE_0">#REF!</definedName>
    <definedName localSheetId="0" name="AGE_1">試算表!$CL$3</definedName>
    <definedName name="AGE_1">#REF!</definedName>
    <definedName localSheetId="0" name="AGE_2">試算表!$CL$5</definedName>
    <definedName name="AGE_2">#REF!</definedName>
    <definedName localSheetId="0" name="AGE_3">試算表!$CL$6</definedName>
    <definedName name="AGE_3">#REF!</definedName>
    <definedName localSheetId="0" name="AGE_4">試算表!$CL$2</definedName>
    <definedName name="AGE_4">#REF!</definedName>
    <definedName localSheetId="0" name="AGE_5">試算表!$CL$4</definedName>
    <definedName name="AGE_5">#REF!</definedName>
    <definedName localSheetId="0" name="GND">試算表!$BN$33</definedName>
    <definedName name="GND">#REF!</definedName>
    <definedName localSheetId="0" name="IR_BYO">試算表!$CV$28</definedName>
    <definedName name="IR_BYO">#REF!</definedName>
    <definedName localSheetId="0" name="IR_GND">試算表!$CV$29</definedName>
    <definedName name="IR_GND">#REF!</definedName>
    <definedName localSheetId="0" name="IR_KIN">試算表!$CV$26</definedName>
    <definedName name="IR_KIN">#REF!</definedName>
    <definedName localSheetId="0" name="IR_SAN">試算表!$CV$27</definedName>
    <definedName name="IR_SAN">#REF!</definedName>
    <definedName localSheetId="0" name="IR_SYT">試算表!$CV$25</definedName>
    <definedName name="IR_SYT">#REF!</definedName>
    <definedName localSheetId="0" name="KANYU">試算表!$B$4</definedName>
    <definedName name="KANYU">#REF!</definedName>
    <definedName localSheetId="0" name="KD_18KIN">試算表!$CV$42</definedName>
    <definedName name="KD_18KIN">#REF!</definedName>
    <definedName localSheetId="0" name="KD_BYO">試算表!$CV$44</definedName>
    <definedName name="KD_BYO">#REF!</definedName>
    <definedName localSheetId="0" name="KD_GND">試算表!$CV$45</definedName>
    <definedName name="KD_GND">#REF!</definedName>
    <definedName localSheetId="0" name="KD_KIN">試算表!$CV$41</definedName>
    <definedName name="KD_KIN">#REF!</definedName>
    <definedName localSheetId="0" name="KD_SAN">試算表!$CV$43</definedName>
    <definedName name="KD_SAN">#REF!</definedName>
    <definedName localSheetId="0" name="KD_SYT">試算表!$CV$40</definedName>
    <definedName name="KD_SYT">#REF!</definedName>
    <definedName localSheetId="0" name="KG_BYO">試算表!$CV$38</definedName>
    <definedName name="KG_BYO">#REF!</definedName>
    <definedName localSheetId="0" name="KG_GND">試算表!$CV$39</definedName>
    <definedName name="KG_GND">#REF!</definedName>
    <definedName localSheetId="0" name="KG_KIN">試算表!$CV$36</definedName>
    <definedName name="KG_KIN">#REF!</definedName>
    <definedName localSheetId="0" name="KG_SAN">試算表!$CV$37</definedName>
    <definedName name="KG_SAN">#REF!</definedName>
    <definedName localSheetId="0" name="KG_SYT">試算表!$CV$35</definedName>
    <definedName name="KG_SYT">#REF!</definedName>
    <definedName localSheetId="0" name="KGN">試算表!$BO$24</definedName>
    <definedName name="KGN">#REF!</definedName>
    <definedName localSheetId="0" name="KISO_0">試算表!$CO$31</definedName>
    <definedName name="KISO_0">#REF!</definedName>
    <definedName localSheetId="0" name="KISO_1">試算表!$CO$32</definedName>
    <definedName name="KISO_1">#REF!</definedName>
    <definedName localSheetId="0" name="KISO_2">試算表!$CO$33</definedName>
    <definedName name="KISO_2">#REF!</definedName>
    <definedName localSheetId="0" name="KISO_3">試算表!$CO$34</definedName>
    <definedName name="KISO_3">#REF!</definedName>
    <definedName localSheetId="0" name="KJ_0">試算表!$CQ$8</definedName>
    <definedName name="KJ_0">#REF!</definedName>
    <definedName localSheetId="0" name="KJ_1">試算表!$CQ$9</definedName>
    <definedName name="KJ_1">#REF!</definedName>
    <definedName localSheetId="0" name="KJ_10">試算表!$CQ$13</definedName>
    <definedName name="KJ_10">#REF!</definedName>
    <definedName localSheetId="0" name="KJ_2">試算表!#REF!</definedName>
    <definedName name="KJ_2">#REF!</definedName>
    <definedName localSheetId="0" name="KJ_3">試算表!#REF!</definedName>
    <definedName name="KJ_3">#REF!</definedName>
    <definedName localSheetId="0" name="KJ_4">試算表!#REF!</definedName>
    <definedName name="KJ_4">#REF!</definedName>
    <definedName localSheetId="0" name="KJ_5">試算表!#REF!</definedName>
    <definedName name="KJ_5">#REF!</definedName>
    <definedName localSheetId="0" name="KJ_6">試算表!#REF!</definedName>
    <definedName name="KJ_6">#REF!</definedName>
    <definedName localSheetId="0" name="KJ_7">試算表!$CQ$10</definedName>
    <definedName name="KJ_7">#REF!</definedName>
    <definedName localSheetId="0" name="KJ_8">試算表!$CQ$11</definedName>
    <definedName name="KJ_8">#REF!</definedName>
    <definedName localSheetId="0" name="KJ_9">試算表!$CQ$12</definedName>
    <definedName name="KJ_9">#REF!</definedName>
    <definedName localSheetId="0" name="KR_6">試算表!#REF!</definedName>
    <definedName name="KR_6">#REF!</definedName>
    <definedName localSheetId="0" name="KR_7">試算表!$CP$10</definedName>
    <definedName name="KR_7">#REF!</definedName>
    <definedName localSheetId="0" name="KR_8">試算表!$CP$11</definedName>
    <definedName name="KR_8">#REF!</definedName>
    <definedName localSheetId="0" name="KR_9">試算表!$CP$12</definedName>
    <definedName name="KR_9">#REF!</definedName>
    <definedName localSheetId="0" name="KS_0">試算表!$CO$8</definedName>
    <definedName name="KS_0">#REF!</definedName>
    <definedName localSheetId="0" name="KS_1">試算表!$CO$9</definedName>
    <definedName name="KS_1">#REF!</definedName>
    <definedName localSheetId="0" name="KS_10">試算表!$CO$13</definedName>
    <definedName name="KS_10">#REF!</definedName>
    <definedName localSheetId="0" name="KS_2">試算表!#REF!</definedName>
    <definedName name="KS_2">#REF!</definedName>
    <definedName localSheetId="0" name="KS_3">試算表!#REF!</definedName>
    <definedName name="KS_3">#REF!</definedName>
    <definedName localSheetId="0" name="KS_4">試算表!#REF!</definedName>
    <definedName name="KS_4">#REF!</definedName>
    <definedName localSheetId="0" name="KS_5">試算表!#REF!</definedName>
    <definedName name="KS_5">#REF!</definedName>
    <definedName localSheetId="0" name="KS_6">試算表!#REF!</definedName>
    <definedName name="KS_6">#REF!</definedName>
    <definedName localSheetId="0" name="KS_7">試算表!$CO$10</definedName>
    <definedName name="KS_7">#REF!</definedName>
    <definedName localSheetId="0" name="KS_8">試算表!$CO$11</definedName>
    <definedName name="KS_8">#REF!</definedName>
    <definedName localSheetId="0" name="KS_9">試算表!$CO$12</definedName>
    <definedName name="KS_9">#REF!</definedName>
    <definedName localSheetId="0" name="KS_KJ_0">試算表!$CQ$31</definedName>
    <definedName name="KS_KJ_0">#REF!</definedName>
    <definedName localSheetId="0" name="KS_KJ_1">試算表!$CQ$32</definedName>
    <definedName name="KS_KJ_1">#REF!</definedName>
    <definedName localSheetId="0" name="KS_KJ_2">試算表!$CQ$33</definedName>
    <definedName name="KS_KJ_2">#REF!</definedName>
    <definedName localSheetId="0" name="KS_KJ_3">試算表!$CQ$34</definedName>
    <definedName name="KS_KJ_3">#REF!</definedName>
    <definedName localSheetId="0" name="NK_64_0">試算表!$CQ$16</definedName>
    <definedName name="NK_64_0">#REF!</definedName>
    <definedName localSheetId="0" name="NK_64_1">試算表!$CQ$17</definedName>
    <definedName name="NK_64_1">#REF!</definedName>
    <definedName localSheetId="0" name="NK_64_2">試算表!$CQ$21</definedName>
    <definedName name="NK_64_2">#REF!</definedName>
    <definedName localSheetId="0" name="NK_64_3">試算表!$CQ$22</definedName>
    <definedName name="NK_64_3">#REF!</definedName>
    <definedName localSheetId="0" name="NK_64_4">試算表!$CQ$23</definedName>
    <definedName name="NK_64_4">#REF!</definedName>
    <definedName localSheetId="0" name="NK_65_0">試算表!$CQ$24</definedName>
    <definedName name="NK_65_0">#REF!</definedName>
    <definedName localSheetId="0" name="NK_65_1">試算表!$CQ$25</definedName>
    <definedName name="NK_65_1">#REF!</definedName>
    <definedName localSheetId="0" name="NK_65_2">試算表!$CQ$26</definedName>
    <definedName name="NK_65_2">#REF!</definedName>
    <definedName localSheetId="0" name="NK_65_3">試算表!$CQ$27</definedName>
    <definedName name="NK_65_3">#REF!</definedName>
    <definedName localSheetId="0" name="NK_65_4">試算表!$CQ$28</definedName>
    <definedName name="NK_65_4">#REF!</definedName>
    <definedName localSheetId="0" name="NR_64_1">試算表!$CP$17</definedName>
    <definedName name="NR_64_1">#REF!</definedName>
    <definedName localSheetId="0" name="NR_64_2">試算表!$CP$21</definedName>
    <definedName name="NR_64_2">#REF!</definedName>
    <definedName localSheetId="0" name="NR_64_3">試算表!$CP$22</definedName>
    <definedName name="NR_64_3">#REF!</definedName>
    <definedName localSheetId="0" name="NR_65_1">試算表!$CP$25</definedName>
    <definedName name="NR_65_1">#REF!</definedName>
    <definedName localSheetId="0" name="NR_65_2">試算表!$CP$26</definedName>
    <definedName name="NR_65_2">#REF!</definedName>
    <definedName localSheetId="0" name="NR_65_3">試算表!$CP$27</definedName>
    <definedName name="NR_65_3">#REF!</definedName>
    <definedName localSheetId="0" name="NS_64_0">試算表!$CO$16</definedName>
    <definedName name="NS_64_0">#REF!</definedName>
    <definedName localSheetId="0" name="NS_64_1">試算表!$CO$17</definedName>
    <definedName name="NS_64_1">#REF!</definedName>
    <definedName localSheetId="0" name="NS_64_2">試算表!$CO$21</definedName>
    <definedName name="NS_64_2">#REF!</definedName>
    <definedName localSheetId="0" name="NS_64_3">試算表!$CO$22</definedName>
    <definedName name="NS_64_3">#REF!</definedName>
    <definedName localSheetId="0" name="NS_64_4">試算表!$CO$23</definedName>
    <definedName name="NS_64_4">#REF!</definedName>
    <definedName localSheetId="0" name="NS_65_0">試算表!$CO$24</definedName>
    <definedName name="NS_65_0">#REF!</definedName>
    <definedName localSheetId="0" name="NS_65_1">試算表!$CO$25</definedName>
    <definedName name="NS_65_1">#REF!</definedName>
    <definedName localSheetId="0" name="NS_65_2">試算表!$CO$26</definedName>
    <definedName name="NS_65_2">#REF!</definedName>
    <definedName localSheetId="0" name="NS_65_3">試算表!$CO$27</definedName>
    <definedName name="NS_65_3">#REF!</definedName>
    <definedName localSheetId="0" name="NS_65_4">試算表!$CO$28</definedName>
    <definedName name="NS_65_4">#REF!</definedName>
    <definedName localSheetId="0" name="_xlnm.Print_Area">試算表!$A$1:$BD$41</definedName>
    <definedName localSheetId="0" name="SI_BYO">試算表!$CV$33</definedName>
    <definedName name="SI_BYO">#REF!</definedName>
    <definedName localSheetId="0" name="SI_GND">試算表!$CV$34</definedName>
    <definedName name="SI_GND">#REF!</definedName>
    <definedName localSheetId="0" name="SI_KIN">試算表!$CV$31</definedName>
    <definedName name="SI_KIN">#REF!</definedName>
    <definedName localSheetId="0" name="SI_SAN">試算表!$CV$32</definedName>
    <definedName name="SI_SAN">#REF!</definedName>
    <definedName localSheetId="0" name="SI_SYT">試算表!$CV$30</definedName>
    <definedName name="SI_SYT">#REF!</definedName>
    <definedName localSheetId="0" name="お知らせ">試算表!$BN$35</definedName>
    <definedName name="お知らせ">#REF!</definedName>
    <definedName localSheetId="0" name="軽減率">試算表!$BO$26</definedName>
    <definedName name="軽減率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N35" i="2" l="1"/>
  <c r="BN33" i="2"/>
  <c r="B38" i="2" s="1"/>
  <c r="CF15" i="2"/>
  <c r="CG15" i="2" s="1"/>
  <c r="CD15" i="2"/>
  <c r="CB15" i="2"/>
  <c r="CC15" i="2" s="1"/>
  <c r="CA15" i="2"/>
  <c r="BY15" i="2"/>
  <c r="BW15" i="2"/>
  <c r="BU15" i="2"/>
  <c r="BT15" i="2"/>
  <c r="BS15" i="2"/>
  <c r="BR15" i="2"/>
  <c r="BQ15" i="2"/>
  <c r="BP15" i="2"/>
  <c r="BO15" i="2"/>
  <c r="BJ15" i="2"/>
  <c r="BK15" i="2" s="1"/>
  <c r="BI15" i="2"/>
  <c r="BG15" i="2"/>
  <c r="BF15" i="2"/>
  <c r="BH15" i="2" s="1"/>
  <c r="AM15" i="2"/>
  <c r="CF14" i="2"/>
  <c r="CG14" i="2" s="1"/>
  <c r="CJ14" i="2" s="1"/>
  <c r="CD14" i="2"/>
  <c r="CC14" i="2"/>
  <c r="CB14" i="2"/>
  <c r="CA14" i="2"/>
  <c r="BY14" i="2"/>
  <c r="BW14" i="2"/>
  <c r="BU14" i="2"/>
  <c r="BT14" i="2"/>
  <c r="BS14" i="2"/>
  <c r="BR14" i="2"/>
  <c r="BQ14" i="2"/>
  <c r="BP14" i="2"/>
  <c r="BO14" i="2"/>
  <c r="BJ14" i="2"/>
  <c r="BK14" i="2" s="1"/>
  <c r="BI14" i="2"/>
  <c r="BG14" i="2"/>
  <c r="BF14" i="2"/>
  <c r="BH14" i="2" s="1"/>
  <c r="AM14" i="2"/>
  <c r="CF13" i="2"/>
  <c r="CG13" i="2" s="1"/>
  <c r="CD13" i="2"/>
  <c r="CB13" i="2"/>
  <c r="CC13" i="2" s="1"/>
  <c r="CA13" i="2"/>
  <c r="BY13" i="2"/>
  <c r="BW13" i="2"/>
  <c r="BU13" i="2"/>
  <c r="BT13" i="2"/>
  <c r="BS13" i="2"/>
  <c r="BR13" i="2"/>
  <c r="BQ13" i="2"/>
  <c r="BP13" i="2"/>
  <c r="BO13" i="2"/>
  <c r="BK13" i="2"/>
  <c r="BL13" i="2" s="1"/>
  <c r="BJ13" i="2"/>
  <c r="BI13" i="2"/>
  <c r="BH13" i="2"/>
  <c r="BG13" i="2"/>
  <c r="BF13" i="2"/>
  <c r="AM13" i="2"/>
  <c r="CF12" i="2"/>
  <c r="CG12" i="2" s="1"/>
  <c r="CH12" i="2" s="1"/>
  <c r="CD12" i="2"/>
  <c r="CB12" i="2"/>
  <c r="CC12" i="2" s="1"/>
  <c r="CA12" i="2"/>
  <c r="BY12" i="2"/>
  <c r="BW12" i="2"/>
  <c r="BU12" i="2"/>
  <c r="BT12" i="2"/>
  <c r="BS12" i="2"/>
  <c r="BR12" i="2"/>
  <c r="BQ12" i="2"/>
  <c r="BP12" i="2"/>
  <c r="BO12" i="2"/>
  <c r="BJ12" i="2"/>
  <c r="BK12" i="2" s="1"/>
  <c r="BI12" i="2"/>
  <c r="BG12" i="2"/>
  <c r="BH12" i="2" s="1"/>
  <c r="BF12" i="2"/>
  <c r="AM12" i="2"/>
  <c r="CF11" i="2"/>
  <c r="CG11" i="2" s="1"/>
  <c r="CD11" i="2"/>
  <c r="CC11" i="2"/>
  <c r="CB11" i="2"/>
  <c r="CA11" i="2"/>
  <c r="BY11" i="2"/>
  <c r="BW11" i="2"/>
  <c r="BU11" i="2"/>
  <c r="BT11" i="2"/>
  <c r="BS11" i="2"/>
  <c r="BR11" i="2"/>
  <c r="BQ11" i="2"/>
  <c r="BP11" i="2"/>
  <c r="BO11" i="2"/>
  <c r="BK11" i="2"/>
  <c r="BL11" i="2" s="1"/>
  <c r="BJ11" i="2"/>
  <c r="BI11" i="2"/>
  <c r="BG11" i="2"/>
  <c r="BF11" i="2"/>
  <c r="BH11" i="2" s="1"/>
  <c r="AM11" i="2"/>
  <c r="CF10" i="2"/>
  <c r="CG10" i="2" s="1"/>
  <c r="CD10" i="2"/>
  <c r="CB10" i="2"/>
  <c r="CC10" i="2" s="1"/>
  <c r="BY10" i="2"/>
  <c r="BW10" i="2"/>
  <c r="BU10" i="2"/>
  <c r="BT10" i="2"/>
  <c r="BS10" i="2"/>
  <c r="BR10" i="2"/>
  <c r="BP10" i="2"/>
  <c r="BJ10" i="2"/>
  <c r="BK10" i="2" s="1"/>
  <c r="BI10" i="2"/>
  <c r="BG10" i="2"/>
  <c r="BF10" i="2"/>
  <c r="AM10" i="2"/>
  <c r="CF9" i="2"/>
  <c r="CG9" i="2" s="1"/>
  <c r="CD9" i="2"/>
  <c r="CB9" i="2"/>
  <c r="CC9" i="2" s="1"/>
  <c r="BY9" i="2"/>
  <c r="BW9" i="2"/>
  <c r="BU9" i="2"/>
  <c r="BT9" i="2"/>
  <c r="BS9" i="2"/>
  <c r="BR9" i="2"/>
  <c r="BP9" i="2"/>
  <c r="BJ9" i="2"/>
  <c r="BK9" i="2" s="1"/>
  <c r="BI9" i="2"/>
  <c r="BG9" i="2"/>
  <c r="BF9" i="2"/>
  <c r="AM9" i="2"/>
  <c r="CF8" i="2"/>
  <c r="CG8" i="2" s="1"/>
  <c r="CD8" i="2"/>
  <c r="CB8" i="2"/>
  <c r="CC8" i="2" s="1"/>
  <c r="BY8" i="2"/>
  <c r="BW8" i="2"/>
  <c r="BU8" i="2"/>
  <c r="BT8" i="2"/>
  <c r="BR8" i="2"/>
  <c r="BP8" i="2"/>
  <c r="BJ8" i="2"/>
  <c r="BK8" i="2" s="1"/>
  <c r="BI8" i="2"/>
  <c r="BG8" i="2"/>
  <c r="BF8" i="2"/>
  <c r="AM8" i="2"/>
  <c r="BH10" i="2" l="1"/>
  <c r="BZ16" i="2"/>
  <c r="CE16" i="2"/>
  <c r="BX16" i="2"/>
  <c r="BH8" i="2"/>
  <c r="BH9" i="2"/>
  <c r="BO21" i="2"/>
  <c r="BL12" i="2"/>
  <c r="AG12" i="2"/>
  <c r="AS12" i="2" s="1"/>
  <c r="CJ8" i="2"/>
  <c r="CK8" i="2"/>
  <c r="CI8" i="2"/>
  <c r="CH8" i="2"/>
  <c r="CI13" i="2"/>
  <c r="CH13" i="2"/>
  <c r="CJ13" i="2"/>
  <c r="CK13" i="2"/>
  <c r="BL8" i="2"/>
  <c r="AG8" i="2" s="1"/>
  <c r="AS8" i="2" s="1"/>
  <c r="CK9" i="2"/>
  <c r="CJ9" i="2"/>
  <c r="CI9" i="2"/>
  <c r="CH9" i="2"/>
  <c r="BL9" i="2"/>
  <c r="AG9" i="2" s="1"/>
  <c r="AS9" i="2" s="1"/>
  <c r="CK10" i="2"/>
  <c r="CJ10" i="2"/>
  <c r="CI10" i="2"/>
  <c r="CH10" i="2"/>
  <c r="BL14" i="2"/>
  <c r="AG14" i="2"/>
  <c r="AS14" i="2" s="1"/>
  <c r="CK15" i="2"/>
  <c r="CI15" i="2"/>
  <c r="CH15" i="2"/>
  <c r="CJ15" i="2"/>
  <c r="BL10" i="2"/>
  <c r="AG10" i="2" s="1"/>
  <c r="AS10" i="2" s="1"/>
  <c r="CK11" i="2"/>
  <c r="CH11" i="2"/>
  <c r="CJ11" i="2"/>
  <c r="CI11" i="2"/>
  <c r="BL15" i="2"/>
  <c r="AG15" i="2"/>
  <c r="AS15" i="2" s="1"/>
  <c r="CJ12" i="2"/>
  <c r="CK12" i="2"/>
  <c r="CK14" i="2"/>
  <c r="AG13" i="2"/>
  <c r="AS13" i="2" s="1"/>
  <c r="BV16" i="2"/>
  <c r="CI14" i="2"/>
  <c r="CI12" i="2"/>
  <c r="AG11" i="2"/>
  <c r="AS11" i="2" s="1"/>
  <c r="CH14" i="2"/>
  <c r="BP21" i="2" l="1"/>
  <c r="BQ23" i="2" s="1"/>
  <c r="AY10" i="2"/>
  <c r="BM10" i="2"/>
  <c r="AY9" i="2"/>
  <c r="BM9" i="2"/>
  <c r="AY8" i="2"/>
  <c r="BS8" i="2" s="1"/>
  <c r="BM8" i="2"/>
  <c r="BM12" i="2"/>
  <c r="AY12" i="2"/>
  <c r="BM15" i="2"/>
  <c r="AY15" i="2"/>
  <c r="BM14" i="2"/>
  <c r="AY14" i="2"/>
  <c r="AY11" i="2"/>
  <c r="BM11" i="2"/>
  <c r="AY13" i="2"/>
  <c r="BM13" i="2"/>
  <c r="BP23" i="2" l="1"/>
  <c r="CA10" i="2"/>
  <c r="BO10" i="2"/>
  <c r="BQ10" i="2"/>
  <c r="BO23" i="2"/>
  <c r="V28" i="2"/>
  <c r="BS16" i="2"/>
  <c r="CA8" i="2"/>
  <c r="BQ8" i="2"/>
  <c r="BO8" i="2"/>
  <c r="BO25" i="2"/>
  <c r="CA9" i="2"/>
  <c r="BO9" i="2"/>
  <c r="BQ9" i="2"/>
  <c r="BO24" i="2" l="1"/>
  <c r="BO26" i="2" s="1"/>
  <c r="V30" i="2" s="1"/>
  <c r="BQ16" i="2"/>
  <c r="BP31" i="2" s="1"/>
  <c r="CA16" i="2"/>
  <c r="CK16" i="2" s="1"/>
  <c r="L28" i="2"/>
  <c r="Q28" i="2"/>
  <c r="AA28" i="2"/>
  <c r="BO16" i="2"/>
  <c r="CH16" i="2" s="1"/>
  <c r="BQ31" i="2"/>
  <c r="CJ16" i="2"/>
  <c r="R24" i="2" l="1"/>
  <c r="V29" i="2"/>
  <c r="V31" i="2" s="1"/>
  <c r="V32" i="2" s="1"/>
  <c r="V33" i="2" s="1"/>
  <c r="V34" i="2" s="1"/>
  <c r="V35" i="2" s="1"/>
  <c r="V36" i="2" s="1"/>
  <c r="L29" i="2"/>
  <c r="Q29" i="2"/>
  <c r="L30" i="2"/>
  <c r="Q30" i="2"/>
  <c r="AA29" i="2"/>
  <c r="AA30" i="2"/>
  <c r="AA31" i="2" s="1"/>
  <c r="AA32" i="2" s="1"/>
  <c r="AA33" i="2" s="1"/>
  <c r="AA34" i="2" s="1"/>
  <c r="AA35" i="2" s="1"/>
  <c r="AA36" i="2" s="1"/>
  <c r="CI16" i="2"/>
  <c r="L31" i="2"/>
  <c r="L32" i="2" s="1"/>
  <c r="L33" i="2" s="1"/>
  <c r="L34" i="2" s="1"/>
  <c r="L35" i="2" s="1"/>
  <c r="L36" i="2" s="1"/>
  <c r="BO31" i="2"/>
  <c r="Q31" i="2" l="1"/>
  <c r="Q32" i="2" s="1"/>
  <c r="Q33" i="2" s="1"/>
  <c r="Q34" i="2" s="1"/>
  <c r="Q35" i="2" s="1"/>
  <c r="Q36" i="2" s="1"/>
  <c r="R22" i="2" s="1"/>
</calcChain>
</file>

<file path=xl/sharedStrings.xml><?xml version="1.0" encoding="utf-8"?>
<sst xmlns="http://schemas.openxmlformats.org/spreadsheetml/2006/main" count="186" uniqueCount="121">
  <si>
    <t>40歳～64歳</t>
    <rPh sb="2" eb="3">
      <t>サイ</t>
    </rPh>
    <rPh sb="6" eb="7">
      <t>サイ</t>
    </rPh>
    <phoneticPr fontId="2"/>
  </si>
  <si>
    <t>1カ月</t>
    <rPh sb="2" eb="3">
      <t>ゲツ</t>
    </rPh>
    <phoneticPr fontId="2"/>
  </si>
  <si>
    <t>65歳～74歳</t>
    <rPh sb="2" eb="3">
      <t>サイ</t>
    </rPh>
    <rPh sb="6" eb="7">
      <t>サイ</t>
    </rPh>
    <phoneticPr fontId="2"/>
  </si>
  <si>
    <t>年齢区分</t>
    <rPh sb="0" eb="2">
      <t>ネンレイ</t>
    </rPh>
    <rPh sb="2" eb="4">
      <t>クブン</t>
    </rPh>
    <phoneticPr fontId="2"/>
  </si>
  <si>
    <t>算定基礎額</t>
    <rPh sb="0" eb="2">
      <t>サンテイ</t>
    </rPh>
    <rPh sb="2" eb="4">
      <t>キソ</t>
    </rPh>
    <rPh sb="4" eb="5">
      <t>ガク</t>
    </rPh>
    <phoneticPr fontId="2"/>
  </si>
  <si>
    <t>医療所得割</t>
    <rPh sb="0" eb="2">
      <t>イリョウ</t>
    </rPh>
    <rPh sb="2" eb="4">
      <t>ショトク</t>
    </rPh>
    <rPh sb="4" eb="5">
      <t>ワリ</t>
    </rPh>
    <phoneticPr fontId="2"/>
  </si>
  <si>
    <t>医療均等割</t>
    <rPh sb="0" eb="2">
      <t>イリョウ</t>
    </rPh>
    <rPh sb="2" eb="5">
      <t>キントウワリ</t>
    </rPh>
    <phoneticPr fontId="2"/>
  </si>
  <si>
    <t>支援所得割</t>
    <rPh sb="0" eb="2">
      <t>シエン</t>
    </rPh>
    <rPh sb="2" eb="4">
      <t>ショトク</t>
    </rPh>
    <rPh sb="4" eb="5">
      <t>ワリ</t>
    </rPh>
    <phoneticPr fontId="2"/>
  </si>
  <si>
    <t>支援均等割</t>
    <rPh sb="0" eb="2">
      <t>シエン</t>
    </rPh>
    <rPh sb="2" eb="5">
      <t>キントウワリ</t>
    </rPh>
    <phoneticPr fontId="2"/>
  </si>
  <si>
    <t>介護所得割</t>
    <rPh sb="0" eb="2">
      <t>カイゴ</t>
    </rPh>
    <rPh sb="2" eb="4">
      <t>ショトク</t>
    </rPh>
    <rPh sb="4" eb="5">
      <t>ワリ</t>
    </rPh>
    <phoneticPr fontId="2"/>
  </si>
  <si>
    <t>介護均等割</t>
    <rPh sb="0" eb="2">
      <t>カイゴ</t>
    </rPh>
    <rPh sb="2" eb="5">
      <t>キントウワリ</t>
    </rPh>
    <phoneticPr fontId="2"/>
  </si>
  <si>
    <t>2カ月</t>
    <rPh sb="2" eb="3">
      <t>ゲツ</t>
    </rPh>
    <phoneticPr fontId="2"/>
  </si>
  <si>
    <t>①</t>
    <phoneticPr fontId="2"/>
  </si>
  <si>
    <t>3カ月</t>
    <rPh sb="2" eb="3">
      <t>ゲツ</t>
    </rPh>
    <phoneticPr fontId="2"/>
  </si>
  <si>
    <t>②</t>
    <phoneticPr fontId="2"/>
  </si>
  <si>
    <t>4カ月</t>
    <rPh sb="2" eb="3">
      <t>ゲツ</t>
    </rPh>
    <phoneticPr fontId="2"/>
  </si>
  <si>
    <t>③</t>
    <phoneticPr fontId="2"/>
  </si>
  <si>
    <t>5カ月</t>
    <rPh sb="2" eb="3">
      <t>ゲツ</t>
    </rPh>
    <phoneticPr fontId="2"/>
  </si>
  <si>
    <t>④</t>
    <phoneticPr fontId="2"/>
  </si>
  <si>
    <t>6カ月</t>
    <rPh sb="2" eb="3">
      <t>ゲツ</t>
    </rPh>
    <phoneticPr fontId="2"/>
  </si>
  <si>
    <t>⑤</t>
    <phoneticPr fontId="2"/>
  </si>
  <si>
    <t>7カ月</t>
    <rPh sb="2" eb="3">
      <t>ゲツ</t>
    </rPh>
    <phoneticPr fontId="2"/>
  </si>
  <si>
    <t>⑥</t>
    <phoneticPr fontId="2"/>
  </si>
  <si>
    <t>8カ月</t>
    <rPh sb="2" eb="3">
      <t>ゲツ</t>
    </rPh>
    <phoneticPr fontId="2"/>
  </si>
  <si>
    <t>⑦</t>
    <phoneticPr fontId="2"/>
  </si>
  <si>
    <t>9カ月</t>
    <rPh sb="2" eb="3">
      <t>ゲツ</t>
    </rPh>
    <phoneticPr fontId="2"/>
  </si>
  <si>
    <t>⑧</t>
    <phoneticPr fontId="2"/>
  </si>
  <si>
    <t>10カ月</t>
    <rPh sb="3" eb="4">
      <t>ゲツ</t>
    </rPh>
    <phoneticPr fontId="2"/>
  </si>
  <si>
    <t>11カ月</t>
    <rPh sb="3" eb="4">
      <t>ゲツ</t>
    </rPh>
    <phoneticPr fontId="2"/>
  </si>
  <si>
    <t>12カ月</t>
    <rPh sb="3" eb="4">
      <t>ゲツ</t>
    </rPh>
    <phoneticPr fontId="2"/>
  </si>
  <si>
    <t>円</t>
    <rPh sb="0" eb="1">
      <t>エン</t>
    </rPh>
    <phoneticPr fontId="2"/>
  </si>
  <si>
    <t>区分</t>
    <rPh sb="0" eb="2">
      <t>クブン</t>
    </rPh>
    <phoneticPr fontId="2"/>
  </si>
  <si>
    <t>医療分</t>
    <rPh sb="0" eb="2">
      <t>イリョウ</t>
    </rPh>
    <rPh sb="2" eb="3">
      <t>ブン</t>
    </rPh>
    <phoneticPr fontId="2"/>
  </si>
  <si>
    <t>支援分</t>
    <rPh sb="0" eb="2">
      <t>シエン</t>
    </rPh>
    <rPh sb="2" eb="3">
      <t>ブン</t>
    </rPh>
    <phoneticPr fontId="2"/>
  </si>
  <si>
    <t>介護分</t>
    <rPh sb="0" eb="2">
      <t>カイゴ</t>
    </rPh>
    <rPh sb="2" eb="3">
      <t>ブン</t>
    </rPh>
    <phoneticPr fontId="2"/>
  </si>
  <si>
    <t>①所得割額</t>
    <rPh sb="1" eb="3">
      <t>ショトク</t>
    </rPh>
    <rPh sb="3" eb="4">
      <t>ワリ</t>
    </rPh>
    <rPh sb="4" eb="5">
      <t>ガク</t>
    </rPh>
    <phoneticPr fontId="2"/>
  </si>
  <si>
    <t>医療資産割</t>
    <rPh sb="0" eb="2">
      <t>イリョウ</t>
    </rPh>
    <rPh sb="2" eb="4">
      <t>シサン</t>
    </rPh>
    <rPh sb="4" eb="5">
      <t>ワリ</t>
    </rPh>
    <phoneticPr fontId="2"/>
  </si>
  <si>
    <t>医療平等割</t>
    <rPh sb="0" eb="2">
      <t>イリョウ</t>
    </rPh>
    <rPh sb="2" eb="4">
      <t>ビョウドウ</t>
    </rPh>
    <rPh sb="4" eb="5">
      <t>ワリ</t>
    </rPh>
    <phoneticPr fontId="2"/>
  </si>
  <si>
    <t>支援資産割</t>
    <rPh sb="0" eb="2">
      <t>シエン</t>
    </rPh>
    <rPh sb="2" eb="4">
      <t>シサン</t>
    </rPh>
    <rPh sb="4" eb="5">
      <t>ワリ</t>
    </rPh>
    <phoneticPr fontId="2"/>
  </si>
  <si>
    <t>支援平等割</t>
    <rPh sb="0" eb="2">
      <t>シエン</t>
    </rPh>
    <rPh sb="2" eb="4">
      <t>ビョウドウ</t>
    </rPh>
    <rPh sb="4" eb="5">
      <t>ワリ</t>
    </rPh>
    <phoneticPr fontId="2"/>
  </si>
  <si>
    <t>介護資産割</t>
    <rPh sb="0" eb="2">
      <t>カイゴ</t>
    </rPh>
    <rPh sb="2" eb="4">
      <t>シサン</t>
    </rPh>
    <rPh sb="4" eb="5">
      <t>ワリ</t>
    </rPh>
    <phoneticPr fontId="2"/>
  </si>
  <si>
    <t>介護平等割</t>
    <rPh sb="0" eb="2">
      <t>カイゴ</t>
    </rPh>
    <rPh sb="2" eb="4">
      <t>ビョウドウ</t>
    </rPh>
    <rPh sb="4" eb="5">
      <t>ワリ</t>
    </rPh>
    <phoneticPr fontId="2"/>
  </si>
  <si>
    <t>軽減人数</t>
    <rPh sb="0" eb="2">
      <t>ケイゲン</t>
    </rPh>
    <rPh sb="2" eb="4">
      <t>ニンズウ</t>
    </rPh>
    <phoneticPr fontId="2"/>
  </si>
  <si>
    <t>７軽</t>
    <rPh sb="1" eb="2">
      <t>ケイ</t>
    </rPh>
    <phoneticPr fontId="2"/>
  </si>
  <si>
    <t>５軽</t>
    <rPh sb="1" eb="2">
      <t>ケイ</t>
    </rPh>
    <phoneticPr fontId="2"/>
  </si>
  <si>
    <t>７割</t>
    <rPh sb="1" eb="2">
      <t>ワリ</t>
    </rPh>
    <phoneticPr fontId="2"/>
  </si>
  <si>
    <t>５割</t>
    <rPh sb="1" eb="2">
      <t>ワリ</t>
    </rPh>
    <phoneticPr fontId="2"/>
  </si>
  <si>
    <t>２割</t>
    <rPh sb="1" eb="2">
      <t>ワリ</t>
    </rPh>
    <phoneticPr fontId="2"/>
  </si>
  <si>
    <t>２軽</t>
    <rPh sb="1" eb="2">
      <t>ケイ</t>
    </rPh>
    <phoneticPr fontId="2"/>
  </si>
  <si>
    <t>医療</t>
    <rPh sb="0" eb="2">
      <t>イリョウ</t>
    </rPh>
    <phoneticPr fontId="2"/>
  </si>
  <si>
    <t>所得割率</t>
    <rPh sb="0" eb="2">
      <t>ショトク</t>
    </rPh>
    <rPh sb="2" eb="3">
      <t>ワリ</t>
    </rPh>
    <rPh sb="3" eb="4">
      <t>リツ</t>
    </rPh>
    <phoneticPr fontId="2"/>
  </si>
  <si>
    <t>支援</t>
    <rPh sb="0" eb="2">
      <t>シエン</t>
    </rPh>
    <phoneticPr fontId="2"/>
  </si>
  <si>
    <t>介護</t>
    <rPh sb="0" eb="2">
      <t>カイゴ</t>
    </rPh>
    <phoneticPr fontId="2"/>
  </si>
  <si>
    <t>均等割額</t>
    <rPh sb="0" eb="3">
      <t>キントウワリ</t>
    </rPh>
    <rPh sb="3" eb="4">
      <t>ガク</t>
    </rPh>
    <phoneticPr fontId="2"/>
  </si>
  <si>
    <t>資産割率</t>
    <rPh sb="0" eb="2">
      <t>シサン</t>
    </rPh>
    <rPh sb="2" eb="3">
      <t>ワリ</t>
    </rPh>
    <rPh sb="3" eb="4">
      <t>リツ</t>
    </rPh>
    <phoneticPr fontId="2"/>
  </si>
  <si>
    <t>平等割</t>
    <rPh sb="0" eb="2">
      <t>ビョウドウ</t>
    </rPh>
    <rPh sb="2" eb="3">
      <t>ワリ</t>
    </rPh>
    <phoneticPr fontId="2"/>
  </si>
  <si>
    <t>②均等割額</t>
    <rPh sb="1" eb="4">
      <t>キントウワリ</t>
    </rPh>
    <rPh sb="4" eb="5">
      <t>ガク</t>
    </rPh>
    <phoneticPr fontId="2"/>
  </si>
  <si>
    <t>合計所得</t>
    <rPh sb="0" eb="2">
      <t>ゴウケイ</t>
    </rPh>
    <rPh sb="2" eb="4">
      <t>ショトク</t>
    </rPh>
    <phoneticPr fontId="2"/>
  </si>
  <si>
    <t>給与収入</t>
    <rPh sb="0" eb="2">
      <t>キュウヨ</t>
    </rPh>
    <rPh sb="2" eb="4">
      <t>シュウニュウ</t>
    </rPh>
    <phoneticPr fontId="2"/>
  </si>
  <si>
    <t>年金収入</t>
    <rPh sb="0" eb="2">
      <t>ネンキン</t>
    </rPh>
    <rPh sb="2" eb="4">
      <t>シュウニュウ</t>
    </rPh>
    <phoneticPr fontId="2"/>
  </si>
  <si>
    <t>給与所得</t>
    <rPh sb="0" eb="2">
      <t>キュウヨ</t>
    </rPh>
    <rPh sb="2" eb="4">
      <t>ショトク</t>
    </rPh>
    <phoneticPr fontId="2"/>
  </si>
  <si>
    <t>その他の所得</t>
    <rPh sb="2" eb="3">
      <t>タ</t>
    </rPh>
    <rPh sb="4" eb="6">
      <t>ショトク</t>
    </rPh>
    <phoneticPr fontId="2"/>
  </si>
  <si>
    <t>年金所得</t>
    <rPh sb="0" eb="2">
      <t>ネンキン</t>
    </rPh>
    <rPh sb="2" eb="4">
      <t>ショトク</t>
    </rPh>
    <phoneticPr fontId="2"/>
  </si>
  <si>
    <t>給与所得者等</t>
    <rPh sb="0" eb="2">
      <t>キュウヨ</t>
    </rPh>
    <rPh sb="2" eb="4">
      <t>ショトク</t>
    </rPh>
    <rPh sb="4" eb="5">
      <t>シャ</t>
    </rPh>
    <rPh sb="5" eb="6">
      <t>トウ</t>
    </rPh>
    <phoneticPr fontId="2"/>
  </si>
  <si>
    <t>非自発</t>
    <rPh sb="0" eb="1">
      <t>ヒ</t>
    </rPh>
    <rPh sb="1" eb="3">
      <t>ジハツ</t>
    </rPh>
    <phoneticPr fontId="2"/>
  </si>
  <si>
    <t>給与</t>
    <rPh sb="0" eb="2">
      <t>キュウヨ</t>
    </rPh>
    <phoneticPr fontId="2"/>
  </si>
  <si>
    <t>年金</t>
    <rPh sb="0" eb="2">
      <t>ネンキン</t>
    </rPh>
    <phoneticPr fontId="2"/>
  </si>
  <si>
    <t>基礎控除</t>
    <rPh sb="0" eb="2">
      <t>キソ</t>
    </rPh>
    <rPh sb="2" eb="4">
      <t>コウジョ</t>
    </rPh>
    <phoneticPr fontId="2"/>
  </si>
  <si>
    <t>擬主</t>
    <rPh sb="0" eb="1">
      <t>ギ</t>
    </rPh>
    <rPh sb="1" eb="2">
      <t>ヌシ</t>
    </rPh>
    <phoneticPr fontId="2"/>
  </si>
  <si>
    <t>所得者</t>
    <rPh sb="0" eb="2">
      <t>ショトク</t>
    </rPh>
    <rPh sb="2" eb="3">
      <t>シャ</t>
    </rPh>
    <phoneticPr fontId="2"/>
  </si>
  <si>
    <t>軽判人数</t>
    <rPh sb="0" eb="1">
      <t>ケイ</t>
    </rPh>
    <rPh sb="1" eb="2">
      <t>ハン</t>
    </rPh>
    <rPh sb="2" eb="4">
      <t>ニンズウ</t>
    </rPh>
    <phoneticPr fontId="2"/>
  </si>
  <si>
    <t>所得金額調整控除</t>
    <rPh sb="0" eb="2">
      <t>ショトク</t>
    </rPh>
    <rPh sb="2" eb="4">
      <t>キンガク</t>
    </rPh>
    <rPh sb="4" eb="6">
      <t>チョウセイ</t>
    </rPh>
    <rPh sb="6" eb="8">
      <t>コウジョ</t>
    </rPh>
    <phoneticPr fontId="2"/>
  </si>
  <si>
    <t>給与30%</t>
    <rPh sb="0" eb="2">
      <t>キュウヨ</t>
    </rPh>
    <phoneticPr fontId="2"/>
  </si>
  <si>
    <t>軽減判定所得</t>
    <rPh sb="0" eb="2">
      <t>ケイゲン</t>
    </rPh>
    <rPh sb="2" eb="4">
      <t>ハンテイ</t>
    </rPh>
    <rPh sb="4" eb="6">
      <t>ショトク</t>
    </rPh>
    <phoneticPr fontId="2"/>
  </si>
  <si>
    <t>基準額</t>
    <rPh sb="0" eb="2">
      <t>キジュン</t>
    </rPh>
    <rPh sb="2" eb="3">
      <t>ガク</t>
    </rPh>
    <phoneticPr fontId="2"/>
  </si>
  <si>
    <t>軽減</t>
    <rPh sb="0" eb="2">
      <t>ケイゲン</t>
    </rPh>
    <phoneticPr fontId="2"/>
  </si>
  <si>
    <t>軽判所得</t>
    <rPh sb="0" eb="1">
      <t>ケイ</t>
    </rPh>
    <rPh sb="1" eb="2">
      <t>ハン</t>
    </rPh>
    <rPh sb="2" eb="4">
      <t>ショトク</t>
    </rPh>
    <phoneticPr fontId="2"/>
  </si>
  <si>
    <t>0歳～6歳</t>
    <rPh sb="1" eb="2">
      <t>サイ</t>
    </rPh>
    <rPh sb="4" eb="5">
      <t>サイ</t>
    </rPh>
    <phoneticPr fontId="2"/>
  </si>
  <si>
    <t>産免除</t>
    <rPh sb="0" eb="1">
      <t>サン</t>
    </rPh>
    <rPh sb="1" eb="3">
      <t>メンジョ</t>
    </rPh>
    <phoneticPr fontId="2"/>
  </si>
  <si>
    <t>免除額医療</t>
    <rPh sb="0" eb="2">
      <t>メンジョ</t>
    </rPh>
    <rPh sb="2" eb="3">
      <t>ガク</t>
    </rPh>
    <rPh sb="3" eb="5">
      <t>イリョウ</t>
    </rPh>
    <phoneticPr fontId="2"/>
  </si>
  <si>
    <t>免除額支援</t>
    <rPh sb="0" eb="2">
      <t>メンジョ</t>
    </rPh>
    <rPh sb="2" eb="3">
      <t>ガク</t>
    </rPh>
    <rPh sb="3" eb="5">
      <t>シエン</t>
    </rPh>
    <phoneticPr fontId="2"/>
  </si>
  <si>
    <t>免除額介護</t>
    <rPh sb="0" eb="2">
      <t>メンジョ</t>
    </rPh>
    <rPh sb="2" eb="3">
      <t>ガク</t>
    </rPh>
    <rPh sb="3" eb="5">
      <t>カイゴ</t>
    </rPh>
    <phoneticPr fontId="2"/>
  </si>
  <si>
    <t>月数</t>
    <rPh sb="0" eb="2">
      <t>ツキスウ</t>
    </rPh>
    <phoneticPr fontId="2"/>
  </si>
  <si>
    <t>免除月</t>
    <rPh sb="0" eb="2">
      <t>メンジョ</t>
    </rPh>
    <rPh sb="2" eb="3">
      <t>ツキ</t>
    </rPh>
    <phoneticPr fontId="2"/>
  </si>
  <si>
    <t>限度超過</t>
    <rPh sb="0" eb="2">
      <t>ゲンド</t>
    </rPh>
    <rPh sb="2" eb="4">
      <t>チョウカ</t>
    </rPh>
    <phoneticPr fontId="2"/>
  </si>
  <si>
    <t>年度</t>
    <rPh sb="0" eb="2">
      <t>ネンド</t>
    </rPh>
    <phoneticPr fontId="2"/>
  </si>
  <si>
    <t>作業ｽﾍﾟｰｽ</t>
    <rPh sb="0" eb="2">
      <t>サギョウ</t>
    </rPh>
    <phoneticPr fontId="2"/>
  </si>
  <si>
    <t>限度額</t>
    <rPh sb="0" eb="2">
      <t>ゲンド</t>
    </rPh>
    <rPh sb="2" eb="3">
      <t>ガク</t>
    </rPh>
    <phoneticPr fontId="2"/>
  </si>
  <si>
    <t>子ども</t>
    <rPh sb="0" eb="1">
      <t>コ</t>
    </rPh>
    <phoneticPr fontId="2"/>
  </si>
  <si>
    <t>18以上均等</t>
    <rPh sb="2" eb="4">
      <t>イジョウ</t>
    </rPh>
    <rPh sb="4" eb="6">
      <t>キントウ</t>
    </rPh>
    <phoneticPr fontId="2"/>
  </si>
  <si>
    <t>令和8</t>
    <rPh sb="0" eb="2">
      <t>レイワ</t>
    </rPh>
    <phoneticPr fontId="2"/>
  </si>
  <si>
    <t>7歳～18歳</t>
    <rPh sb="1" eb="2">
      <t>サイ</t>
    </rPh>
    <rPh sb="5" eb="6">
      <t>サイ</t>
    </rPh>
    <phoneticPr fontId="2"/>
  </si>
  <si>
    <t>19歳～39歳</t>
    <phoneticPr fontId="2"/>
  </si>
  <si>
    <t>子ども所得割</t>
    <rPh sb="0" eb="1">
      <t>コ</t>
    </rPh>
    <rPh sb="3" eb="6">
      <t>ショトクワリ</t>
    </rPh>
    <phoneticPr fontId="2"/>
  </si>
  <si>
    <t>子ども均等割</t>
    <rPh sb="0" eb="1">
      <t>コ</t>
    </rPh>
    <rPh sb="3" eb="6">
      <t>キントウワリ</t>
    </rPh>
    <phoneticPr fontId="2"/>
  </si>
  <si>
    <t>子ども資産割</t>
    <rPh sb="0" eb="1">
      <t>コ</t>
    </rPh>
    <rPh sb="3" eb="6">
      <t>シサンワリ</t>
    </rPh>
    <phoneticPr fontId="2"/>
  </si>
  <si>
    <t>子ども平等割</t>
    <rPh sb="0" eb="1">
      <t>コ</t>
    </rPh>
    <rPh sb="3" eb="6">
      <t>ビョウドウワリ</t>
    </rPh>
    <phoneticPr fontId="2"/>
  </si>
  <si>
    <t>子ども分</t>
    <rPh sb="0" eb="1">
      <t>コ</t>
    </rPh>
    <rPh sb="3" eb="4">
      <t>ブン</t>
    </rPh>
    <phoneticPr fontId="2"/>
  </si>
  <si>
    <t>免除額子ども</t>
    <rPh sb="0" eb="2">
      <t>メンジョ</t>
    </rPh>
    <rPh sb="2" eb="3">
      <t>ガク</t>
    </rPh>
    <rPh sb="3" eb="4">
      <t>コ</t>
    </rPh>
    <phoneticPr fontId="2"/>
  </si>
  <si>
    <t>③平等割額</t>
    <rPh sb="1" eb="3">
      <t>ビョウドウ</t>
    </rPh>
    <rPh sb="3" eb="4">
      <t>ワリ</t>
    </rPh>
    <rPh sb="4" eb="5">
      <t>ガク</t>
    </rPh>
    <phoneticPr fontId="2"/>
  </si>
  <si>
    <t>⑧産前産後免除額</t>
    <rPh sb="1" eb="3">
      <t>サンゼン</t>
    </rPh>
    <rPh sb="3" eb="5">
      <t>サンゴ</t>
    </rPh>
    <rPh sb="5" eb="7">
      <t>メンジョ</t>
    </rPh>
    <rPh sb="7" eb="8">
      <t>ガク</t>
    </rPh>
    <phoneticPr fontId="2"/>
  </si>
  <si>
    <t>東大和市国民健康保険税試算表（令和８年度）</t>
    <rPh sb="0" eb="4">
      <t>ヒガシヤマトシ</t>
    </rPh>
    <rPh sb="4" eb="11">
      <t>コクミンケンコウホケンゼイ</t>
    </rPh>
    <rPh sb="11" eb="14">
      <t>シサンヒョウ</t>
    </rPh>
    <rPh sb="15" eb="17">
      <t>レイワ</t>
    </rPh>
    <rPh sb="18" eb="20">
      <t>ネンド</t>
    </rPh>
    <phoneticPr fontId="2"/>
  </si>
  <si>
    <t>１．国保の加入期間を選択してください。</t>
    <rPh sb="2" eb="4">
      <t>コクホ</t>
    </rPh>
    <rPh sb="5" eb="7">
      <t>カニュウ</t>
    </rPh>
    <rPh sb="7" eb="9">
      <t>キカン</t>
    </rPh>
    <rPh sb="10" eb="12">
      <t>センタク</t>
    </rPh>
    <phoneticPr fontId="2"/>
  </si>
  <si>
    <t>（単位：円）</t>
    <rPh sb="1" eb="3">
      <t>タンイ</t>
    </rPh>
    <rPh sb="4" eb="5">
      <t>エン</t>
    </rPh>
    <phoneticPr fontId="2"/>
  </si>
  <si>
    <t>保険税の試算結果は概算であり、実際の決定税額ではありません。ご利用に当たっては、</t>
    <rPh sb="0" eb="3">
      <t>ホケンゼイ</t>
    </rPh>
    <rPh sb="4" eb="8">
      <t>シサンケッカ</t>
    </rPh>
    <rPh sb="9" eb="11">
      <t>ガイサン</t>
    </rPh>
    <rPh sb="15" eb="17">
      <t>ジッサイ</t>
    </rPh>
    <rPh sb="18" eb="22">
      <t>ケッテイゼイガク</t>
    </rPh>
    <rPh sb="31" eb="33">
      <t>リヨウ</t>
    </rPh>
    <rPh sb="34" eb="35">
      <t>ア</t>
    </rPh>
    <phoneticPr fontId="2"/>
  </si>
  <si>
    <t>自己責任でお願いします。あくまで参考の範囲（目安）としてご利用ください。</t>
    <rPh sb="0" eb="4">
      <t>ジコセキニン</t>
    </rPh>
    <rPh sb="6" eb="7">
      <t>ネガ</t>
    </rPh>
    <rPh sb="16" eb="18">
      <t>サンコウ</t>
    </rPh>
    <rPh sb="19" eb="21">
      <t>ハンイ</t>
    </rPh>
    <rPh sb="22" eb="24">
      <t>メヤス</t>
    </rPh>
    <rPh sb="29" eb="31">
      <t>リヨウ</t>
    </rPh>
    <phoneticPr fontId="2"/>
  </si>
  <si>
    <t>※国保加入者で、非自発的失業者の保険税軽減が適用となる方は、「非自発」のプルダウンから「●」を選択してください。</t>
    <phoneticPr fontId="2"/>
  </si>
  <si>
    <t>※①の欄には、世帯主の情報を入力してください。世帯主が国保以外（擬制世帯主）の場合でも入力が必要となります。</t>
    <rPh sb="3" eb="4">
      <t>ラン</t>
    </rPh>
    <rPh sb="7" eb="10">
      <t>セタイヌシ</t>
    </rPh>
    <rPh sb="11" eb="13">
      <t>ジョウホウ</t>
    </rPh>
    <rPh sb="14" eb="16">
      <t>ニュウリョク</t>
    </rPh>
    <rPh sb="23" eb="26">
      <t>セタイヌシ</t>
    </rPh>
    <rPh sb="27" eb="29">
      <t>コクホ</t>
    </rPh>
    <rPh sb="29" eb="31">
      <t>イガイ</t>
    </rPh>
    <rPh sb="32" eb="34">
      <t>ギセイ</t>
    </rPh>
    <rPh sb="34" eb="37">
      <t>セタイヌシ</t>
    </rPh>
    <rPh sb="39" eb="41">
      <t>バアイ</t>
    </rPh>
    <rPh sb="43" eb="45">
      <t>ニュウリョク</t>
    </rPh>
    <rPh sb="46" eb="48">
      <t>ヒツヨウ</t>
    </rPh>
    <phoneticPr fontId="2"/>
  </si>
  <si>
    <t>　世帯主が国保以外の場合は、「擬主」のプルダウンから「●」を選択してください。なお、世帯主が75歳以上の場合</t>
    <rPh sb="1" eb="4">
      <t>セタイヌシ</t>
    </rPh>
    <rPh sb="5" eb="7">
      <t>コクホ</t>
    </rPh>
    <rPh sb="7" eb="9">
      <t>イガイ</t>
    </rPh>
    <rPh sb="10" eb="12">
      <t>バアイ</t>
    </rPh>
    <rPh sb="15" eb="16">
      <t>ギ</t>
    </rPh>
    <rPh sb="16" eb="17">
      <t>シュ</t>
    </rPh>
    <rPh sb="30" eb="32">
      <t>センタク</t>
    </rPh>
    <rPh sb="42" eb="45">
      <t>セタイヌシ</t>
    </rPh>
    <phoneticPr fontId="2"/>
  </si>
  <si>
    <t>※非自発の給与所得は30%減額表示</t>
    <rPh sb="1" eb="2">
      <t>ヒ</t>
    </rPh>
    <rPh sb="2" eb="4">
      <t>ジハツ</t>
    </rPh>
    <rPh sb="5" eb="7">
      <t>キュウヨ</t>
    </rPh>
    <rPh sb="7" eb="9">
      <t>ショトク</t>
    </rPh>
    <rPh sb="13" eb="15">
      <t>ゲンガク</t>
    </rPh>
    <rPh sb="15" eb="17">
      <t>ヒョウジ</t>
    </rPh>
    <phoneticPr fontId="2"/>
  </si>
  <si>
    <r>
      <t>２．加入者</t>
    </r>
    <r>
      <rPr>
        <sz val="14"/>
        <color rgb="FFFF0000"/>
        <rFont val="HG丸ｺﾞｼｯｸM-PRO"/>
        <family val="3"/>
        <charset val="128"/>
      </rPr>
      <t>（擬主含む）</t>
    </r>
    <r>
      <rPr>
        <sz val="14"/>
        <color theme="1"/>
        <rFont val="HG丸ｺﾞｼｯｸM-PRO"/>
        <family val="3"/>
        <charset val="128"/>
      </rPr>
      <t>の年齢区分（令和８年４月１日時点）を選択し、各収入金額・所得金額を入力してください。</t>
    </r>
    <rPh sb="2" eb="4">
      <t>カニュウ</t>
    </rPh>
    <rPh sb="4" eb="5">
      <t>シャ</t>
    </rPh>
    <rPh sb="6" eb="7">
      <t>ギ</t>
    </rPh>
    <rPh sb="7" eb="8">
      <t>ヌシ</t>
    </rPh>
    <rPh sb="8" eb="9">
      <t>フク</t>
    </rPh>
    <rPh sb="12" eb="14">
      <t>ネンレイ</t>
    </rPh>
    <rPh sb="14" eb="16">
      <t>クブン</t>
    </rPh>
    <rPh sb="17" eb="19">
      <t>レイワ</t>
    </rPh>
    <rPh sb="20" eb="21">
      <t>ネン</t>
    </rPh>
    <rPh sb="22" eb="23">
      <t>ツキ</t>
    </rPh>
    <rPh sb="24" eb="25">
      <t>ヒ</t>
    </rPh>
    <rPh sb="25" eb="27">
      <t>ジテン</t>
    </rPh>
    <rPh sb="29" eb="31">
      <t>センタク</t>
    </rPh>
    <rPh sb="33" eb="34">
      <t>カク</t>
    </rPh>
    <rPh sb="34" eb="36">
      <t>シュウニュウ</t>
    </rPh>
    <rPh sb="36" eb="37">
      <t>キン</t>
    </rPh>
    <rPh sb="37" eb="38">
      <t>ガク</t>
    </rPh>
    <rPh sb="39" eb="41">
      <t>ショトク</t>
    </rPh>
    <rPh sb="41" eb="43">
      <t>キンガク</t>
    </rPh>
    <rPh sb="43" eb="44">
      <t>ゼイガク</t>
    </rPh>
    <rPh sb="44" eb="46">
      <t>ニュウリョク</t>
    </rPh>
    <phoneticPr fontId="2"/>
  </si>
  <si>
    <t>　には、年齢区分を「65歳～74歳」とし、かつ「擬主」を選択してください。②以降の欄は、試算を希望する国保の</t>
    <phoneticPr fontId="2"/>
  </si>
  <si>
    <t>　世帯員情報を入力してください。</t>
    <phoneticPr fontId="2"/>
  </si>
  <si>
    <t>④限度超過額</t>
    <rPh sb="1" eb="3">
      <t>ゲンド</t>
    </rPh>
    <rPh sb="3" eb="5">
      <t>チョウカ</t>
    </rPh>
    <rPh sb="5" eb="6">
      <t>ガク</t>
    </rPh>
    <phoneticPr fontId="2"/>
  </si>
  <si>
    <t>⑦差引合計額</t>
    <rPh sb="1" eb="3">
      <t>サシヒキ</t>
    </rPh>
    <rPh sb="3" eb="5">
      <t>ゴウケイ</t>
    </rPh>
    <rPh sb="5" eb="6">
      <t>テイガク</t>
    </rPh>
    <phoneticPr fontId="2"/>
  </si>
  <si>
    <t>・令和８年度の国民健康保険税（年税額）</t>
    <rPh sb="1" eb="3">
      <t>レイワ</t>
    </rPh>
    <rPh sb="4" eb="6">
      <t>ネンド</t>
    </rPh>
    <rPh sb="7" eb="13">
      <t>コクミンケンコウホケン</t>
    </rPh>
    <rPh sb="13" eb="14">
      <t>ゼイ</t>
    </rPh>
    <rPh sb="15" eb="18">
      <t>ネンゼイガク</t>
    </rPh>
    <phoneticPr fontId="2"/>
  </si>
  <si>
    <t>・適用される軽減率</t>
    <rPh sb="1" eb="3">
      <t>テキヨウ</t>
    </rPh>
    <rPh sb="6" eb="8">
      <t>ケイゲン</t>
    </rPh>
    <rPh sb="8" eb="9">
      <t>リツ</t>
    </rPh>
    <phoneticPr fontId="2"/>
  </si>
  <si>
    <t>≪国民健康保険税内訳≫</t>
    <rPh sb="1" eb="3">
      <t>コクミン</t>
    </rPh>
    <rPh sb="3" eb="5">
      <t>ケンコウ</t>
    </rPh>
    <rPh sb="5" eb="7">
      <t>ホケン</t>
    </rPh>
    <rPh sb="7" eb="8">
      <t>ゼイ</t>
    </rPh>
    <rPh sb="8" eb="10">
      <t>ウチワケ</t>
    </rPh>
    <phoneticPr fontId="2"/>
  </si>
  <si>
    <r>
      <t>③算出合計額</t>
    </r>
    <r>
      <rPr>
        <sz val="10"/>
        <color theme="1"/>
        <rFont val="HG丸ｺﾞｼｯｸM-PRO"/>
        <family val="3"/>
        <charset val="128"/>
      </rPr>
      <t>（①＋②）</t>
    </r>
    <rPh sb="1" eb="3">
      <t>サンシュツ</t>
    </rPh>
    <rPh sb="3" eb="5">
      <t>ゴウケイ</t>
    </rPh>
    <rPh sb="5" eb="6">
      <t>ガク</t>
    </rPh>
    <phoneticPr fontId="2"/>
  </si>
  <si>
    <r>
      <t>⑤決定保険料額</t>
    </r>
    <r>
      <rPr>
        <sz val="12"/>
        <color theme="1"/>
        <rFont val="HG丸ｺﾞｼｯｸM-PRO"/>
        <family val="3"/>
        <charset val="128"/>
      </rPr>
      <t>（③－④）</t>
    </r>
    <rPh sb="1" eb="3">
      <t>ケッテイ</t>
    </rPh>
    <rPh sb="3" eb="6">
      <t>ホケンリョウ</t>
    </rPh>
    <rPh sb="6" eb="7">
      <t>ガク</t>
    </rPh>
    <phoneticPr fontId="2"/>
  </si>
  <si>
    <t>⑥月割保険料（⑤×月数÷12）</t>
    <rPh sb="1" eb="3">
      <t>ツキワリ</t>
    </rPh>
    <rPh sb="3" eb="6">
      <t>ホケンリョウ</t>
    </rPh>
    <rPh sb="9" eb="11">
      <t>ツキスウ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</si>
</sst>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8" x14ac:knownFonts="1">
    <font>
      <sz val="11"/>
      <color theme="1"/>
      <name val="ＭＳ Ｐゴシック"/>
      <family val="2"/>
      <charset val="128"/>
      <scheme val="minor"/>
    </font>
    <font>
      <sz val="14"/>
      <color theme="1"/>
      <name val="HG丸ｺﾞｼｯｸM-PRO"/>
      <family val="3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sz val="13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b/>
      <u/>
      <sz val="14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9"/>
      <name val="HG丸ｺﾞｼｯｸM-PRO"/>
      <family val="3"/>
      <charset val="128"/>
    </font>
    <font>
      <sz val="6"/>
      <name val="HG丸ｺﾞｼｯｸM-PRO"/>
      <family val="3"/>
      <charset val="128"/>
    </font>
    <font>
      <sz val="6"/>
      <color rgb="FFDDEBF7"/>
      <name val="HG丸ｺﾞｼｯｸM-PRO"/>
      <family val="3"/>
      <charset val="128"/>
    </font>
    <font>
      <b/>
      <u/>
      <sz val="10"/>
      <color theme="1"/>
      <name val="HG丸ｺﾞｼｯｸM-PRO"/>
      <family val="3"/>
      <charset val="128"/>
    </font>
    <font>
      <sz val="14"/>
      <color rgb="FFFF0000"/>
      <name val="HG丸ｺﾞｼｯｸM-PRO"/>
      <family val="3"/>
      <charset val="128"/>
    </font>
    <font>
      <sz val="12"/>
      <color theme="1"/>
      <name val="ＭＳ Ｐゴシック"/>
      <family val="2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ck">
        <color rgb="FF00B050"/>
      </left>
      <right/>
      <top style="thick">
        <color rgb="FF00B050"/>
      </top>
      <bottom style="thick">
        <color rgb="FF00B050"/>
      </bottom>
      <diagonal/>
    </border>
    <border>
      <left/>
      <right/>
      <top style="thick">
        <color rgb="FF00B050"/>
      </top>
      <bottom style="thick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ck">
        <color rgb="FF00B05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 style="thin">
        <color rgb="FFC00000"/>
      </right>
      <top/>
      <bottom/>
      <diagonal/>
    </border>
    <border>
      <left style="thin">
        <color rgb="FFC00000"/>
      </left>
      <right style="thin">
        <color rgb="FFC00000"/>
      </right>
      <top/>
      <bottom style="thin">
        <color rgb="FFC00000"/>
      </bottom>
      <diagonal/>
    </border>
    <border>
      <left/>
      <right style="thick">
        <color rgb="FF00B050"/>
      </right>
      <top/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/>
      <top/>
      <bottom style="thin">
        <color theme="0" tint="-0.24994659260841701"/>
      </bottom>
      <diagonal/>
    </border>
    <border diagonalUp="1"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 style="thin">
        <color theme="0" tint="-0.24994659260841701"/>
      </diagonal>
    </border>
    <border diagonalUp="1"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 style="thin">
        <color theme="0" tint="-0.24994659260841701"/>
      </diagonal>
    </border>
    <border>
      <left/>
      <right style="thin">
        <color theme="6" tint="0.59999389629810485"/>
      </right>
      <top/>
      <bottom/>
      <diagonal/>
    </border>
    <border>
      <left style="thin">
        <color theme="6" tint="0.59999389629810485"/>
      </left>
      <right style="thin">
        <color theme="6" tint="0.59999389629810485"/>
      </right>
      <top style="thin">
        <color theme="6" tint="0.59999389629810485"/>
      </top>
      <bottom/>
      <diagonal/>
    </border>
    <border>
      <left style="thin">
        <color theme="6" tint="0.59999389629810485"/>
      </left>
      <right style="thin">
        <color theme="6" tint="0.59999389629810485"/>
      </right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6" tint="0.59999389629810485"/>
      </left>
      <right style="thin">
        <color theme="6" tint="0.59999389629810485"/>
      </right>
      <top/>
      <bottom/>
      <diagonal/>
    </border>
    <border>
      <left style="thin">
        <color theme="6" tint="0.59999389629810485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6" tint="0.59999389629810485"/>
      </top>
      <bottom style="thin">
        <color theme="6" tint="0.59999389629810485"/>
      </bottom>
      <diagonal/>
    </border>
    <border>
      <left/>
      <right/>
      <top style="thin">
        <color theme="6" tint="0.59999389629810485"/>
      </top>
      <bottom style="thin">
        <color theme="6" tint="0.59999389629810485"/>
      </bottom>
      <diagonal/>
    </border>
    <border>
      <left/>
      <right style="thin">
        <color theme="6" tint="0.59999389629810485"/>
      </right>
      <top style="thin">
        <color theme="6" tint="0.59999389629810485"/>
      </top>
      <bottom style="thin">
        <color theme="6" tint="0.59999389629810485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6" tint="0.59999389629810485"/>
      </top>
      <bottom style="thin">
        <color theme="6" tint="0.59999389629810485"/>
      </bottom>
      <diagonal/>
    </border>
  </borders>
  <cellStyleXfs count="1">
    <xf numFmtId="0" fontId="0" fillId="0" borderId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7" fillId="0" borderId="0" xfId="0" applyFont="1">
      <alignment vertical="center"/>
    </xf>
    <xf numFmtId="0" fontId="10" fillId="0" borderId="0" xfId="0" applyFont="1">
      <alignment vertical="center"/>
    </xf>
    <xf numFmtId="0" fontId="5" fillId="5" borderId="0" xfId="0" applyFont="1" applyFill="1">
      <alignment vertical="center"/>
    </xf>
    <xf numFmtId="0" fontId="1" fillId="5" borderId="5" xfId="0" applyFont="1" applyFill="1" applyBorder="1">
      <alignment vertical="center"/>
    </xf>
    <xf numFmtId="0" fontId="8" fillId="0" borderId="0" xfId="0" applyFont="1">
      <alignment vertical="center"/>
    </xf>
    <xf numFmtId="0" fontId="5" fillId="0" borderId="19" xfId="0" applyFont="1" applyBorder="1">
      <alignment vertical="center"/>
    </xf>
    <xf numFmtId="0" fontId="12" fillId="6" borderId="0" xfId="0" applyFont="1" applyFill="1">
      <alignment vertical="center"/>
    </xf>
    <xf numFmtId="0" fontId="13" fillId="6" borderId="0" xfId="0" applyFont="1" applyFill="1">
      <alignment vertical="center"/>
    </xf>
    <xf numFmtId="0" fontId="14" fillId="6" borderId="0" xfId="0" applyFont="1" applyFill="1">
      <alignment vertical="center"/>
    </xf>
    <xf numFmtId="0" fontId="4" fillId="5" borderId="0" xfId="0" applyFont="1" applyFill="1">
      <alignment vertical="center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7" borderId="0" xfId="0" applyFont="1" applyFill="1">
      <alignment vertical="center"/>
    </xf>
    <xf numFmtId="0" fontId="5" fillId="7" borderId="0" xfId="0" applyFont="1" applyFill="1">
      <alignment vertical="center"/>
    </xf>
    <xf numFmtId="0" fontId="4" fillId="6" borderId="0" xfId="0" applyFont="1" applyFill="1">
      <alignment vertical="center"/>
    </xf>
    <xf numFmtId="0" fontId="11" fillId="0" borderId="0" xfId="0" applyFont="1">
      <alignment vertical="center"/>
    </xf>
    <xf numFmtId="0" fontId="1" fillId="8" borderId="0" xfId="0" applyFont="1" applyFill="1">
      <alignment vertical="center"/>
    </xf>
    <xf numFmtId="0" fontId="1" fillId="8" borderId="18" xfId="0" applyFont="1" applyFill="1" applyBorder="1">
      <alignment vertical="center"/>
    </xf>
    <xf numFmtId="0" fontId="3" fillId="8" borderId="0" xfId="0" applyFont="1" applyFill="1">
      <alignment vertical="center"/>
    </xf>
    <xf numFmtId="0" fontId="4" fillId="8" borderId="0" xfId="0" applyFont="1" applyFill="1">
      <alignment vertical="center"/>
    </xf>
    <xf numFmtId="0" fontId="5" fillId="8" borderId="0" xfId="0" applyFont="1" applyFill="1">
      <alignment vertical="center"/>
    </xf>
    <xf numFmtId="0" fontId="4" fillId="8" borderId="9" xfId="0" applyFont="1" applyFill="1" applyBorder="1">
      <alignment vertical="center"/>
    </xf>
    <xf numFmtId="0" fontId="4" fillId="8" borderId="10" xfId="0" applyFont="1" applyFill="1" applyBorder="1">
      <alignment vertical="center"/>
    </xf>
    <xf numFmtId="0" fontId="4" fillId="8" borderId="11" xfId="0" applyFont="1" applyFill="1" applyBorder="1">
      <alignment vertical="center"/>
    </xf>
    <xf numFmtId="0" fontId="7" fillId="8" borderId="0" xfId="0" applyFont="1" applyFill="1" applyAlignment="1">
      <alignment horizontal="right" vertical="center"/>
    </xf>
    <xf numFmtId="0" fontId="7" fillId="8" borderId="0" xfId="0" applyFont="1" applyFill="1">
      <alignment vertical="center"/>
    </xf>
    <xf numFmtId="0" fontId="11" fillId="8" borderId="0" xfId="0" applyFont="1" applyFill="1" applyAlignment="1">
      <alignment horizontal="center" vertical="center"/>
    </xf>
    <xf numFmtId="176" fontId="1" fillId="8" borderId="0" xfId="0" applyNumberFormat="1" applyFont="1" applyFill="1">
      <alignment vertical="center"/>
    </xf>
    <xf numFmtId="0" fontId="5" fillId="8" borderId="19" xfId="0" applyFont="1" applyFill="1" applyBorder="1">
      <alignment vertical="center"/>
    </xf>
    <xf numFmtId="0" fontId="9" fillId="8" borderId="0" xfId="0" applyFont="1" applyFill="1">
      <alignment vertical="center"/>
    </xf>
    <xf numFmtId="176" fontId="5" fillId="8" borderId="0" xfId="0" applyNumberFormat="1" applyFont="1" applyFill="1" applyAlignment="1">
      <alignment vertical="center" shrinkToFit="1"/>
    </xf>
    <xf numFmtId="176" fontId="5" fillId="8" borderId="0" xfId="0" applyNumberFormat="1" applyFont="1" applyFill="1">
      <alignment vertical="center"/>
    </xf>
    <xf numFmtId="0" fontId="4" fillId="8" borderId="20" xfId="0" applyFont="1" applyFill="1" applyBorder="1">
      <alignment vertical="center"/>
    </xf>
    <xf numFmtId="0" fontId="4" fillId="8" borderId="20" xfId="0" applyFont="1" applyFill="1" applyBorder="1" applyProtection="1">
      <alignment vertical="center"/>
      <protection locked="0"/>
    </xf>
    <xf numFmtId="176" fontId="9" fillId="8" borderId="20" xfId="0" applyNumberFormat="1" applyFont="1" applyFill="1" applyBorder="1" applyProtection="1">
      <alignment vertical="center"/>
      <protection locked="0"/>
    </xf>
    <xf numFmtId="0" fontId="8" fillId="8" borderId="0" xfId="0" applyFont="1" applyFill="1">
      <alignment vertical="center"/>
    </xf>
    <xf numFmtId="0" fontId="15" fillId="8" borderId="0" xfId="0" applyFont="1" applyFill="1">
      <alignment vertical="center"/>
    </xf>
    <xf numFmtId="0" fontId="1" fillId="9" borderId="1" xfId="0" applyFont="1" applyFill="1" applyBorder="1">
      <alignment vertical="center"/>
    </xf>
    <xf numFmtId="0" fontId="6" fillId="9" borderId="1" xfId="0" applyFont="1" applyFill="1" applyBorder="1">
      <alignment vertical="center"/>
    </xf>
    <xf numFmtId="0" fontId="16" fillId="0" borderId="0" xfId="0" applyFont="1">
      <alignment vertical="center"/>
    </xf>
    <xf numFmtId="0" fontId="16" fillId="8" borderId="0" xfId="0" applyFont="1" applyFill="1">
      <alignment vertical="center"/>
    </xf>
    <xf numFmtId="0" fontId="1" fillId="8" borderId="24" xfId="0" applyFont="1" applyFill="1" applyBorder="1">
      <alignment vertical="center"/>
    </xf>
    <xf numFmtId="0" fontId="1" fillId="5" borderId="25" xfId="0" applyFont="1" applyFill="1" applyBorder="1">
      <alignment vertical="center"/>
    </xf>
    <xf numFmtId="0" fontId="1" fillId="5" borderId="27" xfId="0" applyFont="1" applyFill="1" applyBorder="1">
      <alignment vertical="center"/>
    </xf>
    <xf numFmtId="0" fontId="1" fillId="5" borderId="26" xfId="0" applyFont="1" applyFill="1" applyBorder="1">
      <alignment vertical="center"/>
    </xf>
    <xf numFmtId="0" fontId="1" fillId="8" borderId="28" xfId="0" applyFont="1" applyFill="1" applyBorder="1">
      <alignment vertical="center"/>
    </xf>
    <xf numFmtId="0" fontId="1" fillId="5" borderId="29" xfId="0" applyFont="1" applyFill="1" applyBorder="1">
      <alignment vertical="center"/>
    </xf>
    <xf numFmtId="0" fontId="1" fillId="4" borderId="5" xfId="0" applyFont="1" applyFill="1" applyBorder="1">
      <alignment vertical="center"/>
    </xf>
    <xf numFmtId="0" fontId="0" fillId="4" borderId="5" xfId="0" applyFill="1" applyBorder="1">
      <alignment vertical="center"/>
    </xf>
    <xf numFmtId="176" fontId="8" fillId="5" borderId="5" xfId="0" applyNumberFormat="1" applyFont="1" applyFill="1" applyBorder="1">
      <alignment vertical="center"/>
    </xf>
    <xf numFmtId="0" fontId="7" fillId="4" borderId="5" xfId="0" applyFont="1" applyFill="1" applyBorder="1">
      <alignment vertical="center"/>
    </xf>
    <xf numFmtId="0" fontId="17" fillId="4" borderId="5" xfId="0" applyFont="1" applyFill="1" applyBorder="1">
      <alignment vertical="center"/>
    </xf>
    <xf numFmtId="176" fontId="8" fillId="5" borderId="6" xfId="0" applyNumberFormat="1" applyFont="1" applyFill="1" applyBorder="1">
      <alignment vertical="center"/>
    </xf>
    <xf numFmtId="176" fontId="8" fillId="5" borderId="7" xfId="0" applyNumberFormat="1" applyFont="1" applyFill="1" applyBorder="1">
      <alignment vertical="center"/>
    </xf>
    <xf numFmtId="176" fontId="8" fillId="5" borderId="8" xfId="0" applyNumberFormat="1" applyFont="1" applyFill="1" applyBorder="1">
      <alignment vertical="center"/>
    </xf>
    <xf numFmtId="176" fontId="8" fillId="5" borderId="29" xfId="0" applyNumberFormat="1" applyFont="1" applyFill="1" applyBorder="1">
      <alignment vertical="center"/>
    </xf>
    <xf numFmtId="0" fontId="11" fillId="0" borderId="0" xfId="0" applyFont="1" applyAlignment="1">
      <alignment horizontal="left" vertical="center"/>
    </xf>
    <xf numFmtId="0" fontId="11" fillId="0" borderId="12" xfId="0" applyFont="1" applyBorder="1" applyAlignment="1">
      <alignment horizontal="left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1" fillId="4" borderId="33" xfId="0" applyFont="1" applyFill="1" applyBorder="1" applyAlignment="1">
      <alignment horizontal="center" vertical="center"/>
    </xf>
    <xf numFmtId="0" fontId="1" fillId="4" borderId="30" xfId="0" applyFont="1" applyFill="1" applyBorder="1" applyAlignment="1">
      <alignment horizontal="center" vertical="center"/>
    </xf>
    <xf numFmtId="0" fontId="1" fillId="4" borderId="31" xfId="0" applyFont="1" applyFill="1" applyBorder="1" applyAlignment="1">
      <alignment horizontal="center" vertical="center"/>
    </xf>
    <xf numFmtId="0" fontId="1" fillId="4" borderId="32" xfId="0" applyFont="1" applyFill="1" applyBorder="1" applyAlignment="1">
      <alignment horizontal="center" vertical="center"/>
    </xf>
    <xf numFmtId="0" fontId="1" fillId="2" borderId="13" xfId="0" applyFont="1" applyFill="1" applyBorder="1" applyAlignment="1" applyProtection="1">
      <alignment horizontal="center" vertical="center" shrinkToFit="1"/>
      <protection locked="0"/>
    </xf>
    <xf numFmtId="0" fontId="1" fillId="2" borderId="14" xfId="0" applyFont="1" applyFill="1" applyBorder="1" applyAlignment="1" applyProtection="1">
      <alignment horizontal="center" vertical="center" shrinkToFit="1"/>
      <protection locked="0"/>
    </xf>
    <xf numFmtId="176" fontId="1" fillId="5" borderId="1" xfId="0" applyNumberFormat="1" applyFont="1" applyFill="1" applyBorder="1" applyAlignment="1">
      <alignment horizontal="right" vertical="center"/>
    </xf>
    <xf numFmtId="176" fontId="1" fillId="5" borderId="13" xfId="0" applyNumberFormat="1" applyFont="1" applyFill="1" applyBorder="1" applyAlignment="1">
      <alignment horizontal="right" vertical="center"/>
    </xf>
    <xf numFmtId="176" fontId="1" fillId="5" borderId="2" xfId="0" applyNumberFormat="1" applyFont="1" applyFill="1" applyBorder="1" applyAlignment="1">
      <alignment horizontal="center" vertical="center"/>
    </xf>
    <xf numFmtId="176" fontId="1" fillId="5" borderId="3" xfId="0" applyNumberFormat="1" applyFont="1" applyFill="1" applyBorder="1" applyAlignment="1">
      <alignment horizontal="center" vertical="center"/>
    </xf>
    <xf numFmtId="176" fontId="1" fillId="5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176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22" xfId="0" applyFont="1" applyFill="1" applyBorder="1" applyAlignment="1" applyProtection="1">
      <alignment horizontal="center" vertical="center"/>
      <protection locked="0"/>
    </xf>
    <xf numFmtId="0" fontId="1" fillId="2" borderId="23" xfId="0" applyFont="1" applyFill="1" applyBorder="1" applyAlignment="1" applyProtection="1">
      <alignment horizontal="center" vertical="center"/>
      <protection locked="0"/>
    </xf>
    <xf numFmtId="176" fontId="1" fillId="6" borderId="1" xfId="0" applyNumberFormat="1" applyFont="1" applyFill="1" applyBorder="1" applyAlignment="1">
      <alignment horizontal="right" vertical="center"/>
    </xf>
    <xf numFmtId="176" fontId="1" fillId="6" borderId="13" xfId="0" applyNumberFormat="1" applyFont="1" applyFill="1" applyBorder="1" applyAlignment="1">
      <alignment horizontal="right" vertical="center"/>
    </xf>
    <xf numFmtId="0" fontId="1" fillId="10" borderId="1" xfId="0" applyFont="1" applyFill="1" applyBorder="1" applyAlignment="1" applyProtection="1">
      <alignment horizontal="center" vertical="center"/>
      <protection locked="0"/>
    </xf>
    <xf numFmtId="176" fontId="1" fillId="10" borderId="1" xfId="0" applyNumberFormat="1" applyFont="1" applyFill="1" applyBorder="1" applyAlignment="1" applyProtection="1">
      <alignment horizontal="right" vertical="center"/>
      <protection locked="0"/>
    </xf>
    <xf numFmtId="0" fontId="1" fillId="10" borderId="13" xfId="0" applyFont="1" applyFill="1" applyBorder="1" applyAlignment="1" applyProtection="1">
      <alignment horizontal="center" vertical="center"/>
      <protection locked="0"/>
    </xf>
    <xf numFmtId="0" fontId="1" fillId="10" borderId="14" xfId="0" applyFont="1" applyFill="1" applyBorder="1" applyAlignment="1" applyProtection="1">
      <alignment horizontal="center" vertical="center"/>
      <protection locked="0"/>
    </xf>
    <xf numFmtId="0" fontId="1" fillId="10" borderId="13" xfId="0" applyFont="1" applyFill="1" applyBorder="1" applyAlignment="1" applyProtection="1">
      <alignment horizontal="center" vertical="center" shrinkToFit="1"/>
      <protection locked="0"/>
    </xf>
    <xf numFmtId="0" fontId="1" fillId="10" borderId="14" xfId="0" applyFont="1" applyFill="1" applyBorder="1" applyAlignment="1" applyProtection="1">
      <alignment horizontal="center" vertical="center" shrinkToFit="1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1" fillId="2" borderId="16" xfId="0" applyFon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7" fillId="8" borderId="21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DDEBF7"/>
      <color rgb="FFCC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6C200-E9B6-4CCA-B0FB-77C6A3AB993C}">
  <sheetPr>
    <pageSetUpPr fitToPage="1"/>
  </sheetPr>
  <dimension ref="A1:CV45"/>
  <sheetViews>
    <sheetView tabSelected="1" zoomScale="87" zoomScaleNormal="87" zoomScaleSheetLayoutView="100" workbookViewId="0">
      <selection activeCell="B4" sqref="B4:H4"/>
    </sheetView>
  </sheetViews>
  <sheetFormatPr defaultColWidth="3.26953125" defaultRowHeight="19" customHeight="1" x14ac:dyDescent="0.2"/>
  <cols>
    <col min="1" max="1" width="4" style="21" customWidth="1"/>
    <col min="2" max="19" width="3.26953125" style="21"/>
    <col min="20" max="20" width="3.26953125" style="21" customWidth="1"/>
    <col min="21" max="26" width="3.26953125" style="21"/>
    <col min="27" max="27" width="3" style="21" customWidth="1"/>
    <col min="28" max="28" width="3.81640625" style="21" customWidth="1"/>
    <col min="29" max="29" width="4.1796875" style="21" customWidth="1"/>
    <col min="30" max="30" width="2.26953125" style="21" customWidth="1"/>
    <col min="31" max="31" width="3.26953125" style="21" hidden="1" customWidth="1"/>
    <col min="32" max="32" width="0.6328125" style="21" hidden="1" customWidth="1"/>
    <col min="33" max="35" width="3.26953125" style="21" customWidth="1"/>
    <col min="36" max="56" width="3.26953125" style="23" customWidth="1"/>
    <col min="57" max="57" width="3.26953125" style="23" hidden="1" customWidth="1"/>
    <col min="58" max="58" width="3.08984375" style="23" hidden="1" customWidth="1"/>
    <col min="59" max="61" width="3.26953125" style="23" hidden="1" customWidth="1"/>
    <col min="62" max="64" width="4.7265625" style="23" hidden="1" customWidth="1"/>
    <col min="65" max="65" width="10.7265625" style="21" hidden="1" customWidth="1"/>
    <col min="66" max="66" width="6.6328125" style="21" hidden="1" customWidth="1"/>
    <col min="67" max="89" width="6.6328125" style="25" hidden="1" customWidth="1"/>
    <col min="90" max="90" width="10.7265625" style="21" hidden="1" customWidth="1"/>
    <col min="91" max="92" width="2.90625" style="21" hidden="1" customWidth="1"/>
    <col min="93" max="95" width="8.26953125" style="21" hidden="1" customWidth="1"/>
    <col min="96" max="97" width="0" style="21" hidden="1" customWidth="1"/>
    <col min="98" max="98" width="5.453125" style="21" hidden="1" customWidth="1"/>
    <col min="99" max="99" width="8.453125" style="21" hidden="1" customWidth="1"/>
    <col min="100" max="100" width="10.453125" style="21" hidden="1" customWidth="1"/>
    <col min="101" max="16384" width="3.26953125" style="21"/>
  </cols>
  <sheetData>
    <row r="1" spans="1:100" ht="19" customHeight="1" x14ac:dyDescent="0.2">
      <c r="A1" s="20" t="s">
        <v>101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 t="s">
        <v>86</v>
      </c>
      <c r="BF1" s="24"/>
      <c r="BG1" s="24"/>
      <c r="BH1" s="24"/>
      <c r="BI1" s="24"/>
      <c r="BJ1" s="24"/>
      <c r="BK1" s="24"/>
      <c r="BL1" s="24"/>
      <c r="CL1" s="26"/>
    </row>
    <row r="2" spans="1:100" ht="19" customHeight="1" x14ac:dyDescent="0.2"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CL2" s="27" t="s">
        <v>77</v>
      </c>
    </row>
    <row r="3" spans="1:100" ht="19" customHeight="1" x14ac:dyDescent="0.2">
      <c r="A3" s="1" t="s">
        <v>102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R3" s="1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CL3" s="27" t="s">
        <v>91</v>
      </c>
    </row>
    <row r="4" spans="1:100" ht="19" customHeight="1" x14ac:dyDescent="0.2">
      <c r="B4" s="93"/>
      <c r="C4" s="94"/>
      <c r="D4" s="94"/>
      <c r="E4" s="94"/>
      <c r="F4" s="94"/>
      <c r="G4" s="94"/>
      <c r="H4" s="95"/>
      <c r="I4" s="22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CL4" s="27" t="s">
        <v>92</v>
      </c>
    </row>
    <row r="5" spans="1:100" ht="19" customHeight="1" x14ac:dyDescent="0.2"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CL5" s="27" t="s">
        <v>0</v>
      </c>
    </row>
    <row r="6" spans="1:100" ht="19" customHeight="1" x14ac:dyDescent="0.2">
      <c r="A6" s="1" t="s">
        <v>110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K6" s="24"/>
      <c r="AL6" s="24"/>
      <c r="AM6" s="24"/>
      <c r="AN6" s="24"/>
      <c r="AO6" s="24"/>
      <c r="AP6" s="24"/>
      <c r="AQ6" s="24"/>
      <c r="AR6" s="24"/>
      <c r="AS6" s="24"/>
      <c r="AT6" s="24"/>
      <c r="AU6" s="24"/>
      <c r="AV6" s="24"/>
      <c r="AW6" s="24"/>
      <c r="AX6" s="24"/>
      <c r="AY6" s="96" t="s">
        <v>103</v>
      </c>
      <c r="AZ6" s="96"/>
      <c r="BA6" s="96"/>
      <c r="BB6" s="96"/>
      <c r="BC6" s="96"/>
      <c r="BD6" s="96"/>
      <c r="BE6" s="24"/>
      <c r="BF6" s="24"/>
      <c r="BG6" s="24"/>
      <c r="BH6" s="24"/>
      <c r="BI6" s="24"/>
      <c r="BJ6" s="24"/>
      <c r="BK6" s="24"/>
      <c r="BL6" s="24"/>
      <c r="CL6" s="28" t="s">
        <v>2</v>
      </c>
    </row>
    <row r="7" spans="1:100" ht="19" customHeight="1" x14ac:dyDescent="0.2">
      <c r="A7" s="42"/>
      <c r="B7" s="97" t="s">
        <v>3</v>
      </c>
      <c r="C7" s="97"/>
      <c r="D7" s="97"/>
      <c r="E7" s="97"/>
      <c r="F7" s="97"/>
      <c r="G7" s="97"/>
      <c r="H7" s="97"/>
      <c r="I7" s="97" t="s">
        <v>58</v>
      </c>
      <c r="J7" s="97"/>
      <c r="K7" s="97"/>
      <c r="L7" s="97"/>
      <c r="M7" s="97"/>
      <c r="N7" s="97"/>
      <c r="O7" s="97" t="s">
        <v>59</v>
      </c>
      <c r="P7" s="97"/>
      <c r="Q7" s="97"/>
      <c r="R7" s="97"/>
      <c r="S7" s="97"/>
      <c r="T7" s="98"/>
      <c r="U7" s="97" t="s">
        <v>61</v>
      </c>
      <c r="V7" s="97"/>
      <c r="W7" s="97"/>
      <c r="X7" s="97"/>
      <c r="Y7" s="97"/>
      <c r="Z7" s="98"/>
      <c r="AA7" s="99" t="s">
        <v>64</v>
      </c>
      <c r="AB7" s="100"/>
      <c r="AC7" s="99" t="s">
        <v>68</v>
      </c>
      <c r="AD7" s="100"/>
      <c r="AE7" s="99" t="s">
        <v>78</v>
      </c>
      <c r="AF7" s="100"/>
      <c r="AG7" s="97" t="s">
        <v>60</v>
      </c>
      <c r="AH7" s="97"/>
      <c r="AI7" s="97"/>
      <c r="AJ7" s="97"/>
      <c r="AK7" s="97"/>
      <c r="AL7" s="98"/>
      <c r="AM7" s="97" t="s">
        <v>62</v>
      </c>
      <c r="AN7" s="97"/>
      <c r="AO7" s="97"/>
      <c r="AP7" s="97"/>
      <c r="AQ7" s="97"/>
      <c r="AR7" s="98"/>
      <c r="AS7" s="97" t="s">
        <v>57</v>
      </c>
      <c r="AT7" s="97"/>
      <c r="AU7" s="97"/>
      <c r="AV7" s="97"/>
      <c r="AW7" s="97"/>
      <c r="AX7" s="98"/>
      <c r="AY7" s="97" t="s">
        <v>4</v>
      </c>
      <c r="AZ7" s="97"/>
      <c r="BA7" s="97"/>
      <c r="BB7" s="97"/>
      <c r="BC7" s="97"/>
      <c r="BD7" s="98"/>
      <c r="BE7" s="17"/>
      <c r="BF7" s="11" t="s">
        <v>65</v>
      </c>
      <c r="BG7" s="11" t="s">
        <v>66</v>
      </c>
      <c r="BH7" s="11" t="s">
        <v>69</v>
      </c>
      <c r="BI7" s="11" t="s">
        <v>70</v>
      </c>
      <c r="BJ7" s="11" t="s">
        <v>65</v>
      </c>
      <c r="BK7" s="11" t="s">
        <v>72</v>
      </c>
      <c r="BL7" s="11" t="s">
        <v>71</v>
      </c>
      <c r="BM7" s="11" t="s">
        <v>73</v>
      </c>
      <c r="BN7" s="3"/>
      <c r="BO7" s="14" t="s">
        <v>5</v>
      </c>
      <c r="BP7" s="14" t="s">
        <v>6</v>
      </c>
      <c r="BQ7" s="14" t="s">
        <v>7</v>
      </c>
      <c r="BR7" s="14" t="s">
        <v>8</v>
      </c>
      <c r="BS7" s="14" t="s">
        <v>9</v>
      </c>
      <c r="BT7" s="14" t="s">
        <v>10</v>
      </c>
      <c r="BU7" s="14" t="s">
        <v>36</v>
      </c>
      <c r="BV7" s="14" t="s">
        <v>37</v>
      </c>
      <c r="BW7" s="14" t="s">
        <v>38</v>
      </c>
      <c r="BX7" s="14" t="s">
        <v>39</v>
      </c>
      <c r="BY7" s="14" t="s">
        <v>40</v>
      </c>
      <c r="BZ7" s="14" t="s">
        <v>41</v>
      </c>
      <c r="CA7" s="7" t="s">
        <v>93</v>
      </c>
      <c r="CB7" s="7" t="s">
        <v>88</v>
      </c>
      <c r="CC7" s="7" t="s">
        <v>94</v>
      </c>
      <c r="CD7" s="7" t="s">
        <v>95</v>
      </c>
      <c r="CE7" s="7" t="s">
        <v>96</v>
      </c>
      <c r="CF7" s="14" t="s">
        <v>82</v>
      </c>
      <c r="CG7" s="14" t="s">
        <v>83</v>
      </c>
      <c r="CH7" s="14" t="s">
        <v>79</v>
      </c>
      <c r="CI7" s="14" t="s">
        <v>80</v>
      </c>
      <c r="CJ7" s="14" t="s">
        <v>81</v>
      </c>
      <c r="CK7" s="14" t="s">
        <v>98</v>
      </c>
      <c r="CL7" s="15"/>
      <c r="CM7" s="1"/>
      <c r="CN7" s="1"/>
      <c r="CO7" s="5" t="s">
        <v>65</v>
      </c>
      <c r="CP7" s="1"/>
      <c r="CQ7" s="1"/>
      <c r="CR7" s="18"/>
      <c r="CS7" s="4"/>
      <c r="CT7" s="1"/>
      <c r="CU7" s="1"/>
      <c r="CV7" s="1"/>
    </row>
    <row r="8" spans="1:100" ht="19" customHeight="1" x14ac:dyDescent="0.2">
      <c r="A8" s="43" t="s">
        <v>12</v>
      </c>
      <c r="B8" s="87"/>
      <c r="C8" s="87"/>
      <c r="D8" s="87"/>
      <c r="E8" s="87"/>
      <c r="F8" s="87"/>
      <c r="G8" s="87"/>
      <c r="H8" s="87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88"/>
      <c r="Z8" s="88"/>
      <c r="AA8" s="89"/>
      <c r="AB8" s="90"/>
      <c r="AC8" s="89"/>
      <c r="AD8" s="90"/>
      <c r="AE8" s="91"/>
      <c r="AF8" s="92"/>
      <c r="AG8" s="74">
        <f>IF(BK8-BL8&gt;0,BK8-BL8,0)</f>
        <v>0</v>
      </c>
      <c r="AH8" s="74"/>
      <c r="AI8" s="74"/>
      <c r="AJ8" s="74"/>
      <c r="AK8" s="74"/>
      <c r="AL8" s="75"/>
      <c r="AM8" s="74">
        <f t="shared" ref="AM8:AM15" si="0">IF(B8=AGE_0,0,IF(B8=AGE_3,IF(O8&gt;=NS_65_4,O8-NK_65_4,IF(O8&gt;=NS_65_3,O8*NR_65_3-NK_65_3,IF(O8&gt;=NS_65_2,O8*NR_65_2-NK_65_2,IF(O8&gt;=NS_65_1,O8*NR_65_1-NK_65_1,IF(O8&gt;=NK_65_0,O8-NK_65_0,0))))),IF(O8&gt;=NS_64_4,O8-NK_64_4,IF(O8&gt;=NS_64_3,O8*NR_64_3-NK_64_3,IF(O8&gt;=NS_64_2,O8*NR_64_2-NK_64_2,IF(O8&gt;=NS_64_1,O8*NR_64_1-NK_64_1,IF(O8&gt;=NK_64_0,O8-NK_64_0,0)))))))</f>
        <v>0</v>
      </c>
      <c r="AN8" s="74"/>
      <c r="AO8" s="74"/>
      <c r="AP8" s="74"/>
      <c r="AQ8" s="74"/>
      <c r="AR8" s="75"/>
      <c r="AS8" s="74">
        <f t="shared" ref="AS8:AS15" si="1">IF(U8+AG8+AM8&lt;0,0,U8+AG8+AM8)</f>
        <v>0</v>
      </c>
      <c r="AT8" s="74"/>
      <c r="AU8" s="74"/>
      <c r="AV8" s="74"/>
      <c r="AW8" s="74"/>
      <c r="AX8" s="75"/>
      <c r="AY8" s="85">
        <f t="shared" ref="AY8:AY15" si="2">IF(AS8&gt;=KISO_3,AS8,IF(AS8&gt;=KISO_2,AS8-KS_KJ_2,IF(AS8&gt;=KISO_1,AS8-KS_KJ_1,IF(AS8&gt;KISO_0,IF(AS8-KS_KJ_0&lt;0,0,AS8-KS_KJ_0),0))))</f>
        <v>0</v>
      </c>
      <c r="AZ8" s="85"/>
      <c r="BA8" s="85"/>
      <c r="BB8" s="85"/>
      <c r="BC8" s="85"/>
      <c r="BD8" s="86"/>
      <c r="BE8" s="17"/>
      <c r="BF8" s="13">
        <f>IF(I8&gt;550000,1,0)</f>
        <v>0</v>
      </c>
      <c r="BG8" s="13">
        <f t="shared" ref="BG8:BG15" si="3">IF(B8=AGE_3,IF(O8&gt;1250000,1,0),IF(O8&gt;600000,1,0))</f>
        <v>0</v>
      </c>
      <c r="BH8" s="13">
        <f>IF(BF8+BG8&gt;0,1,0)</f>
        <v>0</v>
      </c>
      <c r="BI8" s="13">
        <f t="shared" ref="BI8:BI15" si="4">IF(AC8&lt;&gt;"●",IF(B8&lt;&gt;AGE_0,1,0),0)</f>
        <v>0</v>
      </c>
      <c r="BJ8" s="19">
        <f t="shared" ref="BJ8:BJ15" si="5">IF(I8&gt;=KS_10,I8-KJ_10,IF(I8&gt;=KS_9,TRUNC(I8*KR_9-KJ_9),IF(I8&gt;=KS_8,TRUNC(TRUNC(I8/4000)*4000)*KR_8-KJ_8,IF(I8&gt;=KS_7,TRUNC(TRUNC(I8/4000)*4000)*KR_7-KJ_7,IF(I8&gt;=KS_1,I8-KJ_1,IF(I8&gt;=KS_0,0,0))))))</f>
        <v>0</v>
      </c>
      <c r="BK8" s="13">
        <f>IF(AA8="●",BJ8*0.3,BJ8)</f>
        <v>0</v>
      </c>
      <c r="BL8" s="13">
        <f>IF(BK8&gt;0,IF(AM8&gt;0,IF(IF(BK8&gt;100000,100000,BK8)+IF(AM8&gt;100000,100000,AM8)&gt;100000,IF(BK8&gt;100000,100000,BK8)+IF(AM8&gt;100000,100000,AM8)-100000,0),0),0)</f>
        <v>0</v>
      </c>
      <c r="BM8" s="12">
        <f t="shared" ref="BM8:BM15" si="6">IF(B8=AGE_3,IF(AM8&gt;=150000,AS8-150000,AS8-AM8),AS8)</f>
        <v>0</v>
      </c>
      <c r="BN8" s="1"/>
      <c r="BO8" s="7" t="str">
        <f t="shared" ref="BO8:BO15" si="7">IF(B8=AGE_0,"",IF(AC8="",TRUNC(AY8*IR_SYT),0))</f>
        <v/>
      </c>
      <c r="BP8" s="7" t="str">
        <f t="shared" ref="BP8:BP15" si="8">IF(AC8="●",0,IF(B8=AGE_0,"",IF(B8=AGE_4,IR_KIN/2,IF(AC8="",IR_KIN,0))))</f>
        <v/>
      </c>
      <c r="BQ8" s="7" t="str">
        <f t="shared" ref="BQ8:BQ15" si="9">IF(B8=AGE_0,"",IF(AC8="",TRUNC(AY8*SI_SYT),0))</f>
        <v/>
      </c>
      <c r="BR8" s="7" t="str">
        <f t="shared" ref="BR8:BR15" si="10">IF(AC8="●",0,IF(B8=AGE_0,"",IF(B8=AGE_4,SI_KIN/2,IF(AC8="",SI_KIN,0))))</f>
        <v/>
      </c>
      <c r="BS8" s="7">
        <f t="shared" ref="BS8:BS15" si="11">IF(B8=AGE_2,IF(AC8="",TRUNC(AY8*KG_SYT),0),0)</f>
        <v>0</v>
      </c>
      <c r="BT8" s="7">
        <f t="shared" ref="BT8:BT15" si="12">IF(B8=AGE_2,IF(AC8="",KG_KIN,0),0)</f>
        <v>0</v>
      </c>
      <c r="BU8" s="7" t="str">
        <f t="shared" ref="BU8:BU15" si="13">IF(B8=AGE_0,"",IF(AC8="",TRUNC(BE8*IR_SAN),0))</f>
        <v/>
      </c>
      <c r="BV8" s="7"/>
      <c r="BW8" s="7" t="str">
        <f t="shared" ref="BW8:BW15" si="14">IF(B8=AGE_0,"",IF(AC8="",TRUNC(BE8*SI_SAN),0))</f>
        <v/>
      </c>
      <c r="BX8" s="7"/>
      <c r="BY8" s="7" t="str">
        <f t="shared" ref="BY8:BY15" si="15">IF(B8=AGE_2,IF(AC8="",TRUNC(BE8*KG_SAN),0),"")</f>
        <v/>
      </c>
      <c r="BZ8" s="7"/>
      <c r="CA8" s="7" t="str">
        <f t="shared" ref="CA8:CA15" si="16">IF(B8=AGE_0,"",IF(AC8="",TRUNC(AY8*KD_SYT),0))</f>
        <v/>
      </c>
      <c r="CB8" s="7">
        <f t="shared" ref="CB8:CB15" si="17">IF(AC8="●",0,IF(B8=AGE_0,0,IF(B8=AGE_1,0,IF(B8=AGE_4,0,1))))</f>
        <v>0</v>
      </c>
      <c r="CC8" s="7">
        <f t="shared" ref="CC8:CC15" si="18">CB8*(KD_KIN+KD_18KIN)</f>
        <v>0</v>
      </c>
      <c r="CD8" s="7" t="str">
        <f t="shared" ref="CD8:CD15" si="19">IF(B8=AGE_0,"",IF(AC8="",TRUNC(BE8*KD_SAN),0))</f>
        <v/>
      </c>
      <c r="CE8" s="7"/>
      <c r="CF8" s="7">
        <f t="shared" ref="CF8:CF15" si="20">IF(KANYU="",0,VALUE(LEFT(KANYU,LEN(KANYU)-2)))</f>
        <v>0</v>
      </c>
      <c r="CG8" s="7">
        <f t="shared" ref="CG8:CG15" si="21">MIN(CF8,IF(B8=AGE_0,0,IF(AE8="",0,VALUE(LEFT(AE8,LEN(AE8)-2)))))</f>
        <v>0</v>
      </c>
      <c r="CH8" s="7">
        <f t="shared" ref="CH8:CH15" si="22">IF(CG8=0,0,ROUNDUP(BO8*CG8/12,0)+ROUNDUP(BP8*軽減率*CG8/12,0))</f>
        <v>0</v>
      </c>
      <c r="CI8" s="7">
        <f t="shared" ref="CI8:CI15" si="23">IF(CG8=0,0,ROUNDUP(BQ8*CG8/12,0)+ROUNDUP(BR8*軽減率*CG8/12,0))</f>
        <v>0</v>
      </c>
      <c r="CJ8" s="7">
        <f>IF(CG8=0,0,ROUNDUP(BS8*CG8/12,0)+ROUNDUP(BT8*軽減率*CG8/12,0))</f>
        <v>0</v>
      </c>
      <c r="CK8" s="7">
        <f t="shared" ref="CK8:CK15" si="24">IF(CG8=0,0,ROUNDUP(CA8*CG8/12,0)+ROUNDUP(CC8*軽減率*CG8/12,0))</f>
        <v>0</v>
      </c>
      <c r="CL8" s="16" t="s">
        <v>1</v>
      </c>
      <c r="CM8" s="1"/>
      <c r="CN8" s="1"/>
      <c r="CO8" s="10">
        <v>0</v>
      </c>
      <c r="CP8" s="10"/>
      <c r="CQ8" s="10">
        <v>0</v>
      </c>
      <c r="CR8" s="18"/>
      <c r="CS8" s="4"/>
      <c r="CT8" s="1"/>
      <c r="CU8" s="1"/>
      <c r="CV8" s="1"/>
    </row>
    <row r="9" spans="1:100" ht="19" customHeight="1" x14ac:dyDescent="0.2">
      <c r="A9" s="43" t="s">
        <v>14</v>
      </c>
      <c r="B9" s="79"/>
      <c r="C9" s="79"/>
      <c r="D9" s="79"/>
      <c r="E9" s="79"/>
      <c r="F9" s="79"/>
      <c r="G9" s="79"/>
      <c r="H9" s="79"/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  <c r="U9" s="80"/>
      <c r="V9" s="80"/>
      <c r="W9" s="80"/>
      <c r="X9" s="80"/>
      <c r="Y9" s="80"/>
      <c r="Z9" s="80"/>
      <c r="AA9" s="81"/>
      <c r="AB9" s="82"/>
      <c r="AC9" s="83"/>
      <c r="AD9" s="84"/>
      <c r="AE9" s="72"/>
      <c r="AF9" s="73"/>
      <c r="AG9" s="74">
        <f t="shared" ref="AG9:AG15" si="25">IF(BK9-BL9&gt;0,BK9-BL9,0)</f>
        <v>0</v>
      </c>
      <c r="AH9" s="74"/>
      <c r="AI9" s="74"/>
      <c r="AJ9" s="74"/>
      <c r="AK9" s="74"/>
      <c r="AL9" s="75"/>
      <c r="AM9" s="74">
        <f t="shared" si="0"/>
        <v>0</v>
      </c>
      <c r="AN9" s="74"/>
      <c r="AO9" s="74"/>
      <c r="AP9" s="74"/>
      <c r="AQ9" s="74"/>
      <c r="AR9" s="75"/>
      <c r="AS9" s="74">
        <f t="shared" si="1"/>
        <v>0</v>
      </c>
      <c r="AT9" s="74"/>
      <c r="AU9" s="74"/>
      <c r="AV9" s="74"/>
      <c r="AW9" s="74"/>
      <c r="AX9" s="75"/>
      <c r="AY9" s="74">
        <f t="shared" si="2"/>
        <v>0</v>
      </c>
      <c r="AZ9" s="74"/>
      <c r="BA9" s="74"/>
      <c r="BB9" s="74"/>
      <c r="BC9" s="74"/>
      <c r="BD9" s="75"/>
      <c r="BE9" s="17"/>
      <c r="BF9" s="13">
        <f t="shared" ref="BF9:BF15" si="26">IF(I9&gt;550000,1,0)</f>
        <v>0</v>
      </c>
      <c r="BG9" s="13">
        <f t="shared" si="3"/>
        <v>0</v>
      </c>
      <c r="BH9" s="13">
        <f t="shared" ref="BH9:BH15" si="27">IF(BF9+BG9&gt;0,1,0)</f>
        <v>0</v>
      </c>
      <c r="BI9" s="13">
        <f t="shared" si="4"/>
        <v>0</v>
      </c>
      <c r="BJ9" s="19">
        <f t="shared" si="5"/>
        <v>0</v>
      </c>
      <c r="BK9" s="13">
        <f t="shared" ref="BK9:BK15" si="28">IF(AA9="●",BJ9*0.3,BJ9)</f>
        <v>0</v>
      </c>
      <c r="BL9" s="13">
        <f t="shared" ref="BL9:BL15" si="29">IF(BK9&gt;0,IF(AM9&gt;0,IF(IF(BK9&gt;100000,100000,BK9)+IF(AM9&gt;100000,100000,AM9)&gt;100000,IF(BK9&gt;100000,100000,BK9)+IF(AM9&gt;100000,100000,AM9)-100000,0),0),0)</f>
        <v>0</v>
      </c>
      <c r="BM9" s="12">
        <f t="shared" si="6"/>
        <v>0</v>
      </c>
      <c r="BN9" s="1"/>
      <c r="BO9" s="7" t="str">
        <f t="shared" si="7"/>
        <v/>
      </c>
      <c r="BP9" s="7" t="str">
        <f t="shared" si="8"/>
        <v/>
      </c>
      <c r="BQ9" s="7" t="str">
        <f t="shared" si="9"/>
        <v/>
      </c>
      <c r="BR9" s="7" t="str">
        <f t="shared" si="10"/>
        <v/>
      </c>
      <c r="BS9" s="7">
        <f t="shared" si="11"/>
        <v>0</v>
      </c>
      <c r="BT9" s="7">
        <f t="shared" si="12"/>
        <v>0</v>
      </c>
      <c r="BU9" s="7" t="str">
        <f t="shared" si="13"/>
        <v/>
      </c>
      <c r="BV9" s="7"/>
      <c r="BW9" s="7" t="str">
        <f t="shared" si="14"/>
        <v/>
      </c>
      <c r="BX9" s="7"/>
      <c r="BY9" s="7" t="str">
        <f t="shared" si="15"/>
        <v/>
      </c>
      <c r="BZ9" s="7"/>
      <c r="CA9" s="7" t="str">
        <f t="shared" si="16"/>
        <v/>
      </c>
      <c r="CB9" s="7">
        <f t="shared" si="17"/>
        <v>0</v>
      </c>
      <c r="CC9" s="7">
        <f t="shared" si="18"/>
        <v>0</v>
      </c>
      <c r="CD9" s="7" t="str">
        <f t="shared" si="19"/>
        <v/>
      </c>
      <c r="CE9" s="7"/>
      <c r="CF9" s="7">
        <f t="shared" si="20"/>
        <v>0</v>
      </c>
      <c r="CG9" s="7">
        <f t="shared" si="21"/>
        <v>0</v>
      </c>
      <c r="CH9" s="7">
        <f t="shared" si="22"/>
        <v>0</v>
      </c>
      <c r="CI9" s="7">
        <f t="shared" si="23"/>
        <v>0</v>
      </c>
      <c r="CJ9" s="7">
        <f t="shared" ref="CJ9:CJ15" si="30">IF(CG9=0,0,ROUNDUP(BS9*CG9/12,0)+ROUNDUP(BT9*軽減率*CG9/12,0))</f>
        <v>0</v>
      </c>
      <c r="CK9" s="7">
        <f t="shared" si="24"/>
        <v>0</v>
      </c>
      <c r="CL9" s="16" t="s">
        <v>11</v>
      </c>
      <c r="CM9" s="1"/>
      <c r="CN9" s="1"/>
      <c r="CO9" s="10">
        <v>651000</v>
      </c>
      <c r="CP9" s="10"/>
      <c r="CQ9" s="10">
        <v>650000</v>
      </c>
      <c r="CR9" s="18"/>
      <c r="CS9" s="4"/>
      <c r="CT9" s="1"/>
      <c r="CU9" s="1"/>
      <c r="CV9" s="1"/>
    </row>
    <row r="10" spans="1:100" ht="19" customHeight="1" x14ac:dyDescent="0.2">
      <c r="A10" s="43" t="s">
        <v>16</v>
      </c>
      <c r="B10" s="79"/>
      <c r="C10" s="79"/>
      <c r="D10" s="79"/>
      <c r="E10" s="79"/>
      <c r="F10" s="79"/>
      <c r="G10" s="79"/>
      <c r="H10" s="79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  <c r="U10" s="80"/>
      <c r="V10" s="80"/>
      <c r="W10" s="80"/>
      <c r="X10" s="80"/>
      <c r="Y10" s="80"/>
      <c r="Z10" s="80"/>
      <c r="AA10" s="81"/>
      <c r="AB10" s="82"/>
      <c r="AC10" s="83"/>
      <c r="AD10" s="84"/>
      <c r="AE10" s="72"/>
      <c r="AF10" s="73"/>
      <c r="AG10" s="74">
        <f t="shared" si="25"/>
        <v>0</v>
      </c>
      <c r="AH10" s="74"/>
      <c r="AI10" s="74"/>
      <c r="AJ10" s="74"/>
      <c r="AK10" s="74"/>
      <c r="AL10" s="75"/>
      <c r="AM10" s="74">
        <f t="shared" si="0"/>
        <v>0</v>
      </c>
      <c r="AN10" s="74"/>
      <c r="AO10" s="74"/>
      <c r="AP10" s="74"/>
      <c r="AQ10" s="74"/>
      <c r="AR10" s="75"/>
      <c r="AS10" s="74">
        <f t="shared" si="1"/>
        <v>0</v>
      </c>
      <c r="AT10" s="74"/>
      <c r="AU10" s="74"/>
      <c r="AV10" s="74"/>
      <c r="AW10" s="74"/>
      <c r="AX10" s="75"/>
      <c r="AY10" s="74">
        <f t="shared" si="2"/>
        <v>0</v>
      </c>
      <c r="AZ10" s="74"/>
      <c r="BA10" s="74"/>
      <c r="BB10" s="74"/>
      <c r="BC10" s="74"/>
      <c r="BD10" s="75"/>
      <c r="BE10" s="17"/>
      <c r="BF10" s="13">
        <f t="shared" si="26"/>
        <v>0</v>
      </c>
      <c r="BG10" s="13">
        <f t="shared" si="3"/>
        <v>0</v>
      </c>
      <c r="BH10" s="13">
        <f t="shared" si="27"/>
        <v>0</v>
      </c>
      <c r="BI10" s="13">
        <f t="shared" si="4"/>
        <v>0</v>
      </c>
      <c r="BJ10" s="19">
        <f t="shared" si="5"/>
        <v>0</v>
      </c>
      <c r="BK10" s="13">
        <f t="shared" si="28"/>
        <v>0</v>
      </c>
      <c r="BL10" s="13">
        <f t="shared" si="29"/>
        <v>0</v>
      </c>
      <c r="BM10" s="12">
        <f t="shared" si="6"/>
        <v>0</v>
      </c>
      <c r="BN10" s="1"/>
      <c r="BO10" s="7" t="str">
        <f t="shared" si="7"/>
        <v/>
      </c>
      <c r="BP10" s="7" t="str">
        <f t="shared" si="8"/>
        <v/>
      </c>
      <c r="BQ10" s="7" t="str">
        <f t="shared" si="9"/>
        <v/>
      </c>
      <c r="BR10" s="7" t="str">
        <f t="shared" si="10"/>
        <v/>
      </c>
      <c r="BS10" s="7">
        <f t="shared" si="11"/>
        <v>0</v>
      </c>
      <c r="BT10" s="7">
        <f t="shared" si="12"/>
        <v>0</v>
      </c>
      <c r="BU10" s="7" t="str">
        <f t="shared" si="13"/>
        <v/>
      </c>
      <c r="BV10" s="7"/>
      <c r="BW10" s="7" t="str">
        <f t="shared" si="14"/>
        <v/>
      </c>
      <c r="BX10" s="7"/>
      <c r="BY10" s="7" t="str">
        <f t="shared" si="15"/>
        <v/>
      </c>
      <c r="BZ10" s="7"/>
      <c r="CA10" s="7" t="str">
        <f t="shared" si="16"/>
        <v/>
      </c>
      <c r="CB10" s="7">
        <f t="shared" si="17"/>
        <v>0</v>
      </c>
      <c r="CC10" s="7">
        <f t="shared" si="18"/>
        <v>0</v>
      </c>
      <c r="CD10" s="7" t="str">
        <f t="shared" si="19"/>
        <v/>
      </c>
      <c r="CE10" s="7"/>
      <c r="CF10" s="7">
        <f t="shared" si="20"/>
        <v>0</v>
      </c>
      <c r="CG10" s="7">
        <f t="shared" si="21"/>
        <v>0</v>
      </c>
      <c r="CH10" s="7">
        <f t="shared" si="22"/>
        <v>0</v>
      </c>
      <c r="CI10" s="7">
        <f t="shared" si="23"/>
        <v>0</v>
      </c>
      <c r="CJ10" s="7">
        <f t="shared" si="30"/>
        <v>0</v>
      </c>
      <c r="CK10" s="7">
        <f t="shared" si="24"/>
        <v>0</v>
      </c>
      <c r="CL10" s="16" t="s">
        <v>13</v>
      </c>
      <c r="CM10" s="1"/>
      <c r="CN10" s="1"/>
      <c r="CO10" s="10">
        <v>1900000</v>
      </c>
      <c r="CP10" s="10">
        <v>0.7</v>
      </c>
      <c r="CQ10" s="10">
        <v>80000</v>
      </c>
      <c r="CR10" s="18"/>
      <c r="CS10" s="4"/>
      <c r="CT10" s="1"/>
      <c r="CU10" s="1"/>
      <c r="CV10" s="1"/>
    </row>
    <row r="11" spans="1:100" ht="19" customHeight="1" x14ac:dyDescent="0.2">
      <c r="A11" s="43" t="s">
        <v>18</v>
      </c>
      <c r="B11" s="79"/>
      <c r="C11" s="79"/>
      <c r="D11" s="79"/>
      <c r="E11" s="79"/>
      <c r="F11" s="79"/>
      <c r="G11" s="79"/>
      <c r="H11" s="79"/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  <c r="U11" s="80"/>
      <c r="V11" s="80"/>
      <c r="W11" s="80"/>
      <c r="X11" s="80"/>
      <c r="Y11" s="80"/>
      <c r="Z11" s="80"/>
      <c r="AA11" s="81"/>
      <c r="AB11" s="82"/>
      <c r="AC11" s="83"/>
      <c r="AD11" s="84"/>
      <c r="AE11" s="72"/>
      <c r="AF11" s="73"/>
      <c r="AG11" s="74">
        <f t="shared" si="25"/>
        <v>0</v>
      </c>
      <c r="AH11" s="74"/>
      <c r="AI11" s="74"/>
      <c r="AJ11" s="74"/>
      <c r="AK11" s="74"/>
      <c r="AL11" s="75"/>
      <c r="AM11" s="74">
        <f t="shared" si="0"/>
        <v>0</v>
      </c>
      <c r="AN11" s="74"/>
      <c r="AO11" s="74"/>
      <c r="AP11" s="74"/>
      <c r="AQ11" s="74"/>
      <c r="AR11" s="75"/>
      <c r="AS11" s="74">
        <f t="shared" si="1"/>
        <v>0</v>
      </c>
      <c r="AT11" s="74"/>
      <c r="AU11" s="74"/>
      <c r="AV11" s="74"/>
      <c r="AW11" s="74"/>
      <c r="AX11" s="75"/>
      <c r="AY11" s="74">
        <f t="shared" si="2"/>
        <v>0</v>
      </c>
      <c r="AZ11" s="74"/>
      <c r="BA11" s="74"/>
      <c r="BB11" s="74"/>
      <c r="BC11" s="74"/>
      <c r="BD11" s="75"/>
      <c r="BE11" s="17"/>
      <c r="BF11" s="13">
        <f t="shared" si="26"/>
        <v>0</v>
      </c>
      <c r="BG11" s="13">
        <f t="shared" si="3"/>
        <v>0</v>
      </c>
      <c r="BH11" s="13">
        <f t="shared" si="27"/>
        <v>0</v>
      </c>
      <c r="BI11" s="13">
        <f t="shared" si="4"/>
        <v>0</v>
      </c>
      <c r="BJ11" s="19">
        <f t="shared" si="5"/>
        <v>0</v>
      </c>
      <c r="BK11" s="13">
        <f t="shared" si="28"/>
        <v>0</v>
      </c>
      <c r="BL11" s="13">
        <f t="shared" si="29"/>
        <v>0</v>
      </c>
      <c r="BM11" s="12">
        <f t="shared" si="6"/>
        <v>0</v>
      </c>
      <c r="BN11" s="1"/>
      <c r="BO11" s="7" t="str">
        <f t="shared" si="7"/>
        <v/>
      </c>
      <c r="BP11" s="7" t="str">
        <f t="shared" si="8"/>
        <v/>
      </c>
      <c r="BQ11" s="7" t="str">
        <f t="shared" si="9"/>
        <v/>
      </c>
      <c r="BR11" s="7" t="str">
        <f t="shared" si="10"/>
        <v/>
      </c>
      <c r="BS11" s="7">
        <f t="shared" si="11"/>
        <v>0</v>
      </c>
      <c r="BT11" s="7">
        <f t="shared" si="12"/>
        <v>0</v>
      </c>
      <c r="BU11" s="7" t="str">
        <f t="shared" si="13"/>
        <v/>
      </c>
      <c r="BV11" s="7"/>
      <c r="BW11" s="7" t="str">
        <f t="shared" si="14"/>
        <v/>
      </c>
      <c r="BX11" s="7"/>
      <c r="BY11" s="7" t="str">
        <f t="shared" si="15"/>
        <v/>
      </c>
      <c r="BZ11" s="7"/>
      <c r="CA11" s="7" t="str">
        <f t="shared" si="16"/>
        <v/>
      </c>
      <c r="CB11" s="7">
        <f t="shared" si="17"/>
        <v>0</v>
      </c>
      <c r="CC11" s="7">
        <f t="shared" si="18"/>
        <v>0</v>
      </c>
      <c r="CD11" s="7" t="str">
        <f t="shared" si="19"/>
        <v/>
      </c>
      <c r="CE11" s="7"/>
      <c r="CF11" s="7">
        <f t="shared" si="20"/>
        <v>0</v>
      </c>
      <c r="CG11" s="7">
        <f t="shared" si="21"/>
        <v>0</v>
      </c>
      <c r="CH11" s="7">
        <f t="shared" si="22"/>
        <v>0</v>
      </c>
      <c r="CI11" s="7">
        <f t="shared" si="23"/>
        <v>0</v>
      </c>
      <c r="CJ11" s="7">
        <f t="shared" si="30"/>
        <v>0</v>
      </c>
      <c r="CK11" s="7">
        <f t="shared" si="24"/>
        <v>0</v>
      </c>
      <c r="CL11" s="16" t="s">
        <v>15</v>
      </c>
      <c r="CM11" s="1"/>
      <c r="CN11" s="1"/>
      <c r="CO11" s="10">
        <v>3600000</v>
      </c>
      <c r="CP11" s="10">
        <v>0.8</v>
      </c>
      <c r="CQ11" s="10">
        <v>440000</v>
      </c>
      <c r="CR11" s="18"/>
      <c r="CS11" s="4"/>
      <c r="CT11" s="1"/>
      <c r="CU11" s="1"/>
      <c r="CV11" s="1"/>
    </row>
    <row r="12" spans="1:100" ht="19" customHeight="1" x14ac:dyDescent="0.2">
      <c r="A12" s="43" t="s">
        <v>20</v>
      </c>
      <c r="B12" s="79"/>
      <c r="C12" s="79"/>
      <c r="D12" s="79"/>
      <c r="E12" s="79"/>
      <c r="F12" s="79"/>
      <c r="G12" s="79"/>
      <c r="H12" s="79"/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  <c r="U12" s="80"/>
      <c r="V12" s="80"/>
      <c r="W12" s="80"/>
      <c r="X12" s="80"/>
      <c r="Y12" s="80"/>
      <c r="Z12" s="80"/>
      <c r="AA12" s="81"/>
      <c r="AB12" s="82"/>
      <c r="AC12" s="83"/>
      <c r="AD12" s="84"/>
      <c r="AE12" s="72"/>
      <c r="AF12" s="73"/>
      <c r="AG12" s="74">
        <f t="shared" si="25"/>
        <v>0</v>
      </c>
      <c r="AH12" s="74"/>
      <c r="AI12" s="74"/>
      <c r="AJ12" s="74"/>
      <c r="AK12" s="74"/>
      <c r="AL12" s="75"/>
      <c r="AM12" s="74">
        <f t="shared" si="0"/>
        <v>0</v>
      </c>
      <c r="AN12" s="74"/>
      <c r="AO12" s="74"/>
      <c r="AP12" s="74"/>
      <c r="AQ12" s="74"/>
      <c r="AR12" s="75"/>
      <c r="AS12" s="74">
        <f t="shared" si="1"/>
        <v>0</v>
      </c>
      <c r="AT12" s="74"/>
      <c r="AU12" s="74"/>
      <c r="AV12" s="74"/>
      <c r="AW12" s="74"/>
      <c r="AX12" s="75"/>
      <c r="AY12" s="74">
        <f t="shared" si="2"/>
        <v>0</v>
      </c>
      <c r="AZ12" s="74"/>
      <c r="BA12" s="74"/>
      <c r="BB12" s="74"/>
      <c r="BC12" s="74"/>
      <c r="BD12" s="75"/>
      <c r="BE12" s="17"/>
      <c r="BF12" s="13">
        <f t="shared" si="26"/>
        <v>0</v>
      </c>
      <c r="BG12" s="13">
        <f t="shared" si="3"/>
        <v>0</v>
      </c>
      <c r="BH12" s="13">
        <f t="shared" si="27"/>
        <v>0</v>
      </c>
      <c r="BI12" s="13">
        <f t="shared" si="4"/>
        <v>0</v>
      </c>
      <c r="BJ12" s="19">
        <f t="shared" si="5"/>
        <v>0</v>
      </c>
      <c r="BK12" s="13">
        <f t="shared" si="28"/>
        <v>0</v>
      </c>
      <c r="BL12" s="13">
        <f t="shared" si="29"/>
        <v>0</v>
      </c>
      <c r="BM12" s="12">
        <f t="shared" si="6"/>
        <v>0</v>
      </c>
      <c r="BN12" s="1"/>
      <c r="BO12" s="7" t="str">
        <f t="shared" si="7"/>
        <v/>
      </c>
      <c r="BP12" s="7" t="str">
        <f t="shared" si="8"/>
        <v/>
      </c>
      <c r="BQ12" s="7" t="str">
        <f t="shared" si="9"/>
        <v/>
      </c>
      <c r="BR12" s="7" t="str">
        <f t="shared" si="10"/>
        <v/>
      </c>
      <c r="BS12" s="7">
        <f t="shared" si="11"/>
        <v>0</v>
      </c>
      <c r="BT12" s="7">
        <f t="shared" si="12"/>
        <v>0</v>
      </c>
      <c r="BU12" s="7" t="str">
        <f t="shared" si="13"/>
        <v/>
      </c>
      <c r="BV12" s="7"/>
      <c r="BW12" s="7" t="str">
        <f t="shared" si="14"/>
        <v/>
      </c>
      <c r="BX12" s="7"/>
      <c r="BY12" s="7" t="str">
        <f t="shared" si="15"/>
        <v/>
      </c>
      <c r="BZ12" s="7"/>
      <c r="CA12" s="7" t="str">
        <f t="shared" si="16"/>
        <v/>
      </c>
      <c r="CB12" s="7">
        <f t="shared" si="17"/>
        <v>0</v>
      </c>
      <c r="CC12" s="7">
        <f t="shared" si="18"/>
        <v>0</v>
      </c>
      <c r="CD12" s="7" t="str">
        <f t="shared" si="19"/>
        <v/>
      </c>
      <c r="CE12" s="7"/>
      <c r="CF12" s="7">
        <f t="shared" si="20"/>
        <v>0</v>
      </c>
      <c r="CG12" s="7">
        <f t="shared" si="21"/>
        <v>0</v>
      </c>
      <c r="CH12" s="7">
        <f t="shared" si="22"/>
        <v>0</v>
      </c>
      <c r="CI12" s="7">
        <f t="shared" si="23"/>
        <v>0</v>
      </c>
      <c r="CJ12" s="7">
        <f t="shared" si="30"/>
        <v>0</v>
      </c>
      <c r="CK12" s="7">
        <f t="shared" si="24"/>
        <v>0</v>
      </c>
      <c r="CL12" s="16" t="s">
        <v>17</v>
      </c>
      <c r="CM12" s="1"/>
      <c r="CN12" s="1"/>
      <c r="CO12" s="10">
        <v>6600000</v>
      </c>
      <c r="CP12" s="10">
        <v>0.9</v>
      </c>
      <c r="CQ12" s="10">
        <v>1100000</v>
      </c>
      <c r="CR12" s="18"/>
      <c r="CS12" s="4"/>
      <c r="CT12" s="1"/>
      <c r="CU12" s="1"/>
      <c r="CV12" s="1"/>
    </row>
    <row r="13" spans="1:100" ht="19" customHeight="1" x14ac:dyDescent="0.2">
      <c r="A13" s="43" t="s">
        <v>22</v>
      </c>
      <c r="B13" s="79"/>
      <c r="C13" s="79"/>
      <c r="D13" s="79"/>
      <c r="E13" s="79"/>
      <c r="F13" s="79"/>
      <c r="G13" s="79"/>
      <c r="H13" s="79"/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  <c r="U13" s="80"/>
      <c r="V13" s="80"/>
      <c r="W13" s="80"/>
      <c r="X13" s="80"/>
      <c r="Y13" s="80"/>
      <c r="Z13" s="80"/>
      <c r="AA13" s="81"/>
      <c r="AB13" s="82"/>
      <c r="AC13" s="83"/>
      <c r="AD13" s="84"/>
      <c r="AE13" s="72"/>
      <c r="AF13" s="73"/>
      <c r="AG13" s="74">
        <f t="shared" si="25"/>
        <v>0</v>
      </c>
      <c r="AH13" s="74"/>
      <c r="AI13" s="74"/>
      <c r="AJ13" s="74"/>
      <c r="AK13" s="74"/>
      <c r="AL13" s="75"/>
      <c r="AM13" s="74">
        <f t="shared" si="0"/>
        <v>0</v>
      </c>
      <c r="AN13" s="74"/>
      <c r="AO13" s="74"/>
      <c r="AP13" s="74"/>
      <c r="AQ13" s="74"/>
      <c r="AR13" s="75"/>
      <c r="AS13" s="74">
        <f t="shared" si="1"/>
        <v>0</v>
      </c>
      <c r="AT13" s="74"/>
      <c r="AU13" s="74"/>
      <c r="AV13" s="74"/>
      <c r="AW13" s="74"/>
      <c r="AX13" s="75"/>
      <c r="AY13" s="74">
        <f t="shared" si="2"/>
        <v>0</v>
      </c>
      <c r="AZ13" s="74"/>
      <c r="BA13" s="74"/>
      <c r="BB13" s="74"/>
      <c r="BC13" s="74"/>
      <c r="BD13" s="75"/>
      <c r="BE13" s="17"/>
      <c r="BF13" s="13">
        <f t="shared" si="26"/>
        <v>0</v>
      </c>
      <c r="BG13" s="13">
        <f t="shared" si="3"/>
        <v>0</v>
      </c>
      <c r="BH13" s="13">
        <f t="shared" si="27"/>
        <v>0</v>
      </c>
      <c r="BI13" s="13">
        <f t="shared" si="4"/>
        <v>0</v>
      </c>
      <c r="BJ13" s="19">
        <f t="shared" si="5"/>
        <v>0</v>
      </c>
      <c r="BK13" s="13">
        <f t="shared" si="28"/>
        <v>0</v>
      </c>
      <c r="BL13" s="13">
        <f t="shared" si="29"/>
        <v>0</v>
      </c>
      <c r="BM13" s="12">
        <f t="shared" si="6"/>
        <v>0</v>
      </c>
      <c r="BN13" s="1"/>
      <c r="BO13" s="7" t="str">
        <f t="shared" si="7"/>
        <v/>
      </c>
      <c r="BP13" s="7" t="str">
        <f t="shared" si="8"/>
        <v/>
      </c>
      <c r="BQ13" s="7" t="str">
        <f t="shared" si="9"/>
        <v/>
      </c>
      <c r="BR13" s="7" t="str">
        <f t="shared" si="10"/>
        <v/>
      </c>
      <c r="BS13" s="7">
        <f t="shared" si="11"/>
        <v>0</v>
      </c>
      <c r="BT13" s="7">
        <f t="shared" si="12"/>
        <v>0</v>
      </c>
      <c r="BU13" s="7" t="str">
        <f t="shared" si="13"/>
        <v/>
      </c>
      <c r="BV13" s="7"/>
      <c r="BW13" s="7" t="str">
        <f t="shared" si="14"/>
        <v/>
      </c>
      <c r="BX13" s="7"/>
      <c r="BY13" s="7" t="str">
        <f t="shared" si="15"/>
        <v/>
      </c>
      <c r="BZ13" s="7"/>
      <c r="CA13" s="7" t="str">
        <f t="shared" si="16"/>
        <v/>
      </c>
      <c r="CB13" s="7">
        <f t="shared" si="17"/>
        <v>0</v>
      </c>
      <c r="CC13" s="7">
        <f t="shared" si="18"/>
        <v>0</v>
      </c>
      <c r="CD13" s="7" t="str">
        <f t="shared" si="19"/>
        <v/>
      </c>
      <c r="CE13" s="7"/>
      <c r="CF13" s="7">
        <f t="shared" si="20"/>
        <v>0</v>
      </c>
      <c r="CG13" s="7">
        <f t="shared" si="21"/>
        <v>0</v>
      </c>
      <c r="CH13" s="7">
        <f t="shared" si="22"/>
        <v>0</v>
      </c>
      <c r="CI13" s="7">
        <f t="shared" si="23"/>
        <v>0</v>
      </c>
      <c r="CJ13" s="7">
        <f t="shared" si="30"/>
        <v>0</v>
      </c>
      <c r="CK13" s="7">
        <f t="shared" si="24"/>
        <v>0</v>
      </c>
      <c r="CL13" s="16" t="s">
        <v>19</v>
      </c>
      <c r="CM13" s="1"/>
      <c r="CN13" s="1"/>
      <c r="CO13" s="10">
        <v>8500000</v>
      </c>
      <c r="CP13" s="10"/>
      <c r="CQ13" s="10">
        <v>1950000</v>
      </c>
      <c r="CR13" s="18"/>
      <c r="CS13" s="4"/>
      <c r="CT13" s="1"/>
      <c r="CU13" s="1"/>
      <c r="CV13" s="1"/>
    </row>
    <row r="14" spans="1:100" ht="19" customHeight="1" x14ac:dyDescent="0.2">
      <c r="A14" s="43" t="s">
        <v>24</v>
      </c>
      <c r="B14" s="79"/>
      <c r="C14" s="79"/>
      <c r="D14" s="79"/>
      <c r="E14" s="79"/>
      <c r="F14" s="79"/>
      <c r="G14" s="79"/>
      <c r="H14" s="79"/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  <c r="U14" s="80"/>
      <c r="V14" s="80"/>
      <c r="W14" s="80"/>
      <c r="X14" s="80"/>
      <c r="Y14" s="80"/>
      <c r="Z14" s="80"/>
      <c r="AA14" s="81"/>
      <c r="AB14" s="82"/>
      <c r="AC14" s="83"/>
      <c r="AD14" s="84"/>
      <c r="AE14" s="72"/>
      <c r="AF14" s="73"/>
      <c r="AG14" s="74">
        <f t="shared" si="25"/>
        <v>0</v>
      </c>
      <c r="AH14" s="74"/>
      <c r="AI14" s="74"/>
      <c r="AJ14" s="74"/>
      <c r="AK14" s="74"/>
      <c r="AL14" s="75"/>
      <c r="AM14" s="74">
        <f t="shared" si="0"/>
        <v>0</v>
      </c>
      <c r="AN14" s="74"/>
      <c r="AO14" s="74"/>
      <c r="AP14" s="74"/>
      <c r="AQ14" s="74"/>
      <c r="AR14" s="75"/>
      <c r="AS14" s="74">
        <f t="shared" si="1"/>
        <v>0</v>
      </c>
      <c r="AT14" s="74"/>
      <c r="AU14" s="74"/>
      <c r="AV14" s="74"/>
      <c r="AW14" s="74"/>
      <c r="AX14" s="75"/>
      <c r="AY14" s="74">
        <f t="shared" si="2"/>
        <v>0</v>
      </c>
      <c r="AZ14" s="74"/>
      <c r="BA14" s="74"/>
      <c r="BB14" s="74"/>
      <c r="BC14" s="74"/>
      <c r="BD14" s="75"/>
      <c r="BE14" s="17"/>
      <c r="BF14" s="13">
        <f t="shared" si="26"/>
        <v>0</v>
      </c>
      <c r="BG14" s="13">
        <f t="shared" si="3"/>
        <v>0</v>
      </c>
      <c r="BH14" s="13">
        <f t="shared" si="27"/>
        <v>0</v>
      </c>
      <c r="BI14" s="13">
        <f t="shared" si="4"/>
        <v>0</v>
      </c>
      <c r="BJ14" s="19">
        <f t="shared" si="5"/>
        <v>0</v>
      </c>
      <c r="BK14" s="13">
        <f t="shared" si="28"/>
        <v>0</v>
      </c>
      <c r="BL14" s="13">
        <f t="shared" si="29"/>
        <v>0</v>
      </c>
      <c r="BM14" s="12">
        <f t="shared" si="6"/>
        <v>0</v>
      </c>
      <c r="BN14" s="1"/>
      <c r="BO14" s="7" t="str">
        <f t="shared" si="7"/>
        <v/>
      </c>
      <c r="BP14" s="7" t="str">
        <f t="shared" si="8"/>
        <v/>
      </c>
      <c r="BQ14" s="7" t="str">
        <f t="shared" si="9"/>
        <v/>
      </c>
      <c r="BR14" s="7" t="str">
        <f t="shared" si="10"/>
        <v/>
      </c>
      <c r="BS14" s="7">
        <f t="shared" si="11"/>
        <v>0</v>
      </c>
      <c r="BT14" s="7">
        <f t="shared" si="12"/>
        <v>0</v>
      </c>
      <c r="BU14" s="7" t="str">
        <f t="shared" si="13"/>
        <v/>
      </c>
      <c r="BV14" s="7"/>
      <c r="BW14" s="7" t="str">
        <f t="shared" si="14"/>
        <v/>
      </c>
      <c r="BX14" s="7"/>
      <c r="BY14" s="7" t="str">
        <f t="shared" si="15"/>
        <v/>
      </c>
      <c r="BZ14" s="7"/>
      <c r="CA14" s="7" t="str">
        <f t="shared" si="16"/>
        <v/>
      </c>
      <c r="CB14" s="7">
        <f t="shared" si="17"/>
        <v>0</v>
      </c>
      <c r="CC14" s="7">
        <f t="shared" si="18"/>
        <v>0</v>
      </c>
      <c r="CD14" s="7" t="str">
        <f t="shared" si="19"/>
        <v/>
      </c>
      <c r="CE14" s="7"/>
      <c r="CF14" s="7">
        <f t="shared" si="20"/>
        <v>0</v>
      </c>
      <c r="CG14" s="7">
        <f t="shared" si="21"/>
        <v>0</v>
      </c>
      <c r="CH14" s="7">
        <f t="shared" si="22"/>
        <v>0</v>
      </c>
      <c r="CI14" s="7">
        <f t="shared" si="23"/>
        <v>0</v>
      </c>
      <c r="CJ14" s="7">
        <f t="shared" si="30"/>
        <v>0</v>
      </c>
      <c r="CK14" s="7">
        <f t="shared" si="24"/>
        <v>0</v>
      </c>
      <c r="CL14" s="16" t="s">
        <v>21</v>
      </c>
      <c r="CM14" s="1"/>
      <c r="CN14" s="1"/>
      <c r="CO14" s="1"/>
      <c r="CP14" s="1"/>
      <c r="CQ14" s="1"/>
      <c r="CR14" s="18"/>
      <c r="CS14" s="4"/>
      <c r="CT14" s="1"/>
      <c r="CU14" s="1"/>
      <c r="CV14" s="1"/>
    </row>
    <row r="15" spans="1:100" ht="19" customHeight="1" x14ac:dyDescent="0.2">
      <c r="A15" s="43" t="s">
        <v>26</v>
      </c>
      <c r="B15" s="79"/>
      <c r="C15" s="79"/>
      <c r="D15" s="79"/>
      <c r="E15" s="79"/>
      <c r="F15" s="79"/>
      <c r="G15" s="79"/>
      <c r="H15" s="79"/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  <c r="U15" s="80"/>
      <c r="V15" s="80"/>
      <c r="W15" s="80"/>
      <c r="X15" s="80"/>
      <c r="Y15" s="80"/>
      <c r="Z15" s="80"/>
      <c r="AA15" s="81"/>
      <c r="AB15" s="82"/>
      <c r="AC15" s="83"/>
      <c r="AD15" s="84"/>
      <c r="AE15" s="72"/>
      <c r="AF15" s="73"/>
      <c r="AG15" s="74">
        <f t="shared" si="25"/>
        <v>0</v>
      </c>
      <c r="AH15" s="74"/>
      <c r="AI15" s="74"/>
      <c r="AJ15" s="74"/>
      <c r="AK15" s="74"/>
      <c r="AL15" s="75"/>
      <c r="AM15" s="74">
        <f t="shared" si="0"/>
        <v>0</v>
      </c>
      <c r="AN15" s="74"/>
      <c r="AO15" s="74"/>
      <c r="AP15" s="74"/>
      <c r="AQ15" s="74"/>
      <c r="AR15" s="75"/>
      <c r="AS15" s="74">
        <f t="shared" si="1"/>
        <v>0</v>
      </c>
      <c r="AT15" s="74"/>
      <c r="AU15" s="74"/>
      <c r="AV15" s="74"/>
      <c r="AW15" s="74"/>
      <c r="AX15" s="75"/>
      <c r="AY15" s="74">
        <f t="shared" si="2"/>
        <v>0</v>
      </c>
      <c r="AZ15" s="74"/>
      <c r="BA15" s="74"/>
      <c r="BB15" s="74"/>
      <c r="BC15" s="74"/>
      <c r="BD15" s="75"/>
      <c r="BE15" s="17"/>
      <c r="BF15" s="13">
        <f t="shared" si="26"/>
        <v>0</v>
      </c>
      <c r="BG15" s="13">
        <f t="shared" si="3"/>
        <v>0</v>
      </c>
      <c r="BH15" s="13">
        <f t="shared" si="27"/>
        <v>0</v>
      </c>
      <c r="BI15" s="13">
        <f t="shared" si="4"/>
        <v>0</v>
      </c>
      <c r="BJ15" s="19">
        <f t="shared" si="5"/>
        <v>0</v>
      </c>
      <c r="BK15" s="13">
        <f t="shared" si="28"/>
        <v>0</v>
      </c>
      <c r="BL15" s="13">
        <f t="shared" si="29"/>
        <v>0</v>
      </c>
      <c r="BM15" s="12">
        <f t="shared" si="6"/>
        <v>0</v>
      </c>
      <c r="BN15" s="1"/>
      <c r="BO15" s="7" t="str">
        <f t="shared" si="7"/>
        <v/>
      </c>
      <c r="BP15" s="7" t="str">
        <f t="shared" si="8"/>
        <v/>
      </c>
      <c r="BQ15" s="7" t="str">
        <f t="shared" si="9"/>
        <v/>
      </c>
      <c r="BR15" s="7" t="str">
        <f t="shared" si="10"/>
        <v/>
      </c>
      <c r="BS15" s="7">
        <f t="shared" si="11"/>
        <v>0</v>
      </c>
      <c r="BT15" s="7">
        <f t="shared" si="12"/>
        <v>0</v>
      </c>
      <c r="BU15" s="7" t="str">
        <f t="shared" si="13"/>
        <v/>
      </c>
      <c r="BV15" s="7"/>
      <c r="BW15" s="7" t="str">
        <f t="shared" si="14"/>
        <v/>
      </c>
      <c r="BX15" s="7"/>
      <c r="BY15" s="7" t="str">
        <f t="shared" si="15"/>
        <v/>
      </c>
      <c r="BZ15" s="7"/>
      <c r="CA15" s="7" t="str">
        <f t="shared" si="16"/>
        <v/>
      </c>
      <c r="CB15" s="7">
        <f t="shared" si="17"/>
        <v>0</v>
      </c>
      <c r="CC15" s="7">
        <f t="shared" si="18"/>
        <v>0</v>
      </c>
      <c r="CD15" s="7" t="str">
        <f t="shared" si="19"/>
        <v/>
      </c>
      <c r="CE15" s="7"/>
      <c r="CF15" s="7">
        <f t="shared" si="20"/>
        <v>0</v>
      </c>
      <c r="CG15" s="7">
        <f t="shared" si="21"/>
        <v>0</v>
      </c>
      <c r="CH15" s="7">
        <f t="shared" si="22"/>
        <v>0</v>
      </c>
      <c r="CI15" s="7">
        <f t="shared" si="23"/>
        <v>0</v>
      </c>
      <c r="CJ15" s="7">
        <f t="shared" si="30"/>
        <v>0</v>
      </c>
      <c r="CK15" s="7">
        <f t="shared" si="24"/>
        <v>0</v>
      </c>
      <c r="CL15" s="16" t="s">
        <v>23</v>
      </c>
      <c r="CM15" s="1"/>
      <c r="CN15" s="1"/>
      <c r="CO15" s="9" t="s">
        <v>66</v>
      </c>
      <c r="CP15" s="1"/>
      <c r="CQ15" s="1"/>
      <c r="CR15" s="18"/>
      <c r="CS15" s="4"/>
      <c r="CT15" s="1"/>
      <c r="CU15" s="1"/>
      <c r="CV15" s="1"/>
    </row>
    <row r="16" spans="1:100" ht="19" customHeight="1" x14ac:dyDescent="0.2">
      <c r="A16" s="23" t="s">
        <v>107</v>
      </c>
      <c r="AG16" s="3" t="s">
        <v>109</v>
      </c>
      <c r="AH16" s="1"/>
      <c r="AI16" s="1"/>
      <c r="AJ16" s="2"/>
      <c r="AK16" s="3"/>
      <c r="AL16" s="24"/>
      <c r="AM16" s="3"/>
      <c r="AN16" s="3"/>
      <c r="AO16" s="3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O16" s="25">
        <f>SUM(BO8:BP15)+SUM(BU8:BU15)+BV16</f>
        <v>0</v>
      </c>
      <c r="BQ16" s="25">
        <f>SUM(BQ8:BR15)+SUM(BW8:BW15)+BX16</f>
        <v>0</v>
      </c>
      <c r="BS16" s="25">
        <f>SUM(BS8:BT15)+SUM(BY8:BY15)+BZ16</f>
        <v>0</v>
      </c>
      <c r="BV16" s="25">
        <f>IF(SUM(BP8:BP15)&gt;0,IR_BYO,0)</f>
        <v>0</v>
      </c>
      <c r="BX16" s="25">
        <f>IF(SUM(BR8:BR15)&gt;0,SI_BYO,0)</f>
        <v>0</v>
      </c>
      <c r="BZ16" s="25">
        <f>IF(SUM(BT8:BT15)&gt;0,KG_BYO,0)</f>
        <v>0</v>
      </c>
      <c r="CA16" s="25">
        <f>SUM(CA8:CA15)+SUM(CC8:CD15)+CE16</f>
        <v>0</v>
      </c>
      <c r="CE16" s="25">
        <f>IF(SUM(BP8:BP15)&gt;0,KD_BYO,0)</f>
        <v>0</v>
      </c>
      <c r="CH16" s="25">
        <f>IF(BO16&gt;IR_GND,0,SUM(CH8:CH15))</f>
        <v>0</v>
      </c>
      <c r="CI16" s="25">
        <f>IF(BQ16&gt;SI_GND,0,SUM(CI8:CI15))</f>
        <v>0</v>
      </c>
      <c r="CJ16" s="25">
        <f>IF(BS16&gt;KG_GND,0,SUM(CJ8:CJ15))</f>
        <v>0</v>
      </c>
      <c r="CK16" s="25">
        <f>IF(CA16&gt;KD_GND,0,SUM(CK8:CK15))</f>
        <v>0</v>
      </c>
      <c r="CL16" s="27" t="s">
        <v>25</v>
      </c>
      <c r="CO16" s="33">
        <v>0</v>
      </c>
      <c r="CP16" s="33"/>
      <c r="CQ16" s="33">
        <v>600000</v>
      </c>
      <c r="CR16" s="25"/>
      <c r="CS16" s="25"/>
    </row>
    <row r="17" spans="1:100" ht="19" customHeight="1" x14ac:dyDescent="0.2">
      <c r="A17" s="23" t="s">
        <v>108</v>
      </c>
      <c r="B17" s="29"/>
      <c r="C17" s="30"/>
      <c r="D17" s="30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4"/>
      <c r="BE17" s="24"/>
      <c r="BF17" s="24"/>
      <c r="BG17" s="24"/>
      <c r="BH17" s="24"/>
      <c r="BI17" s="24"/>
      <c r="BJ17" s="24"/>
      <c r="BK17" s="24"/>
      <c r="BL17" s="24"/>
      <c r="BO17" s="25" t="s">
        <v>42</v>
      </c>
      <c r="BP17" s="25" t="s">
        <v>63</v>
      </c>
      <c r="CL17" s="27" t="s">
        <v>27</v>
      </c>
      <c r="CO17" s="33">
        <v>1300000</v>
      </c>
      <c r="CP17" s="33">
        <v>0.75</v>
      </c>
      <c r="CQ17" s="33">
        <v>275000</v>
      </c>
    </row>
    <row r="18" spans="1:100" ht="19" customHeight="1" x14ac:dyDescent="0.2">
      <c r="A18" s="23" t="s">
        <v>111</v>
      </c>
      <c r="B18" s="29"/>
      <c r="C18" s="30"/>
      <c r="D18" s="30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4"/>
      <c r="BE18" s="24"/>
      <c r="BF18" s="24"/>
      <c r="BG18" s="24"/>
      <c r="BH18" s="24"/>
      <c r="BI18" s="24"/>
      <c r="BJ18" s="24"/>
      <c r="BK18" s="24"/>
      <c r="BL18" s="24"/>
      <c r="CL18" s="27"/>
      <c r="CO18" s="33"/>
      <c r="CP18" s="33"/>
      <c r="CQ18" s="33"/>
    </row>
    <row r="19" spans="1:100" ht="19" customHeight="1" x14ac:dyDescent="0.2">
      <c r="A19" s="23" t="s">
        <v>112</v>
      </c>
      <c r="B19" s="29"/>
      <c r="C19" s="30"/>
      <c r="D19" s="30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4"/>
      <c r="BE19" s="24"/>
      <c r="BF19" s="24"/>
      <c r="BG19" s="24"/>
      <c r="BH19" s="24"/>
      <c r="BI19" s="24"/>
      <c r="BJ19" s="24"/>
      <c r="BK19" s="24"/>
      <c r="BL19" s="24"/>
      <c r="CL19" s="27"/>
      <c r="CO19" s="33"/>
      <c r="CP19" s="33"/>
      <c r="CQ19" s="33"/>
    </row>
    <row r="20" spans="1:100" ht="19" customHeight="1" x14ac:dyDescent="0.2">
      <c r="A20" s="23" t="s">
        <v>106</v>
      </c>
      <c r="B20" s="29"/>
      <c r="C20" s="30"/>
      <c r="D20" s="30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4"/>
      <c r="BE20" s="24"/>
      <c r="BF20" s="24"/>
      <c r="BG20" s="24"/>
      <c r="BH20" s="24"/>
      <c r="BI20" s="24"/>
      <c r="BJ20" s="24"/>
      <c r="BK20" s="24"/>
      <c r="BL20" s="24"/>
      <c r="CL20" s="27"/>
      <c r="CO20" s="33"/>
      <c r="CP20" s="33"/>
      <c r="CQ20" s="33"/>
    </row>
    <row r="21" spans="1:100" ht="19" customHeight="1" thickBot="1" x14ac:dyDescent="0.25">
      <c r="A21" s="23"/>
      <c r="B21" s="30"/>
      <c r="C21" s="30"/>
      <c r="D21" s="30"/>
      <c r="AK21" s="32"/>
      <c r="AL21" s="32"/>
      <c r="AM21" s="32"/>
      <c r="AN21" s="32"/>
      <c r="AO21" s="32"/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24"/>
      <c r="BE21" s="24"/>
      <c r="BF21" s="24"/>
      <c r="BG21" s="24"/>
      <c r="BH21" s="24"/>
      <c r="BI21" s="24"/>
      <c r="BJ21" s="24"/>
      <c r="BK21" s="24"/>
      <c r="BL21" s="24"/>
      <c r="BO21" s="25">
        <f>SUM(BI8:BI15)</f>
        <v>0</v>
      </c>
      <c r="BP21" s="25">
        <f>IF(SUM(BH8:BH15)=0,1,SUM(BH8:BH15))</f>
        <v>1</v>
      </c>
      <c r="CL21" s="27" t="s">
        <v>28</v>
      </c>
      <c r="CO21" s="33">
        <v>4100000</v>
      </c>
      <c r="CP21" s="33">
        <v>0.85</v>
      </c>
      <c r="CQ21" s="33">
        <v>685000</v>
      </c>
    </row>
    <row r="22" spans="1:100" ht="19" customHeight="1" thickTop="1" thickBot="1" x14ac:dyDescent="0.25">
      <c r="B22" s="61" t="s">
        <v>115</v>
      </c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  <c r="P22" s="61"/>
      <c r="Q22" s="62"/>
      <c r="R22" s="76" t="str">
        <f>IF(KANYU="","",L36+Q36+V36+AA36)</f>
        <v/>
      </c>
      <c r="S22" s="77"/>
      <c r="T22" s="77"/>
      <c r="U22" s="77"/>
      <c r="V22" s="77"/>
      <c r="W22" s="78"/>
      <c r="X22" s="1" t="s">
        <v>30</v>
      </c>
      <c r="AK22" s="32"/>
      <c r="AL22" s="32"/>
      <c r="AM22" s="32"/>
      <c r="AN22" s="32"/>
      <c r="AO22" s="32"/>
      <c r="AP22" s="32"/>
      <c r="AQ22" s="32"/>
      <c r="AR22" s="32"/>
      <c r="AS22" s="32"/>
      <c r="AT22" s="32"/>
      <c r="AU22" s="32"/>
      <c r="AV22" s="32"/>
      <c r="AW22" s="32"/>
      <c r="AX22" s="32"/>
      <c r="AY22" s="32"/>
      <c r="AZ22" s="32"/>
      <c r="BA22" s="32"/>
      <c r="BB22" s="32"/>
      <c r="BC22" s="32"/>
      <c r="BD22" s="24"/>
      <c r="BE22" s="24"/>
      <c r="BF22" s="24"/>
      <c r="BG22" s="24"/>
      <c r="BH22" s="24"/>
      <c r="BI22" s="24"/>
      <c r="BJ22" s="24"/>
      <c r="BK22" s="24"/>
      <c r="BL22" s="24"/>
      <c r="BO22" s="25" t="s">
        <v>43</v>
      </c>
      <c r="BP22" s="25" t="s">
        <v>44</v>
      </c>
      <c r="BQ22" s="25" t="s">
        <v>48</v>
      </c>
      <c r="CL22" s="28" t="s">
        <v>29</v>
      </c>
      <c r="CO22" s="33">
        <v>7700000</v>
      </c>
      <c r="CP22" s="33">
        <v>0.95</v>
      </c>
      <c r="CQ22" s="33">
        <v>1455000</v>
      </c>
    </row>
    <row r="23" spans="1:100" ht="19" customHeight="1" thickTop="1" thickBot="1" x14ac:dyDescent="0.25">
      <c r="B23" s="31"/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AK23" s="32"/>
      <c r="AL23" s="32"/>
      <c r="AM23" s="32"/>
      <c r="AN23" s="32"/>
      <c r="AO23" s="32"/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24"/>
      <c r="BE23" s="24"/>
      <c r="BF23" s="24"/>
      <c r="BG23" s="24"/>
      <c r="BH23" s="24"/>
      <c r="BI23" s="24"/>
      <c r="BJ23" s="24"/>
      <c r="BK23" s="24"/>
      <c r="BL23" s="24"/>
      <c r="BN23" s="23" t="s">
        <v>74</v>
      </c>
      <c r="BO23" s="25">
        <f>IF(SUM(BP8:BP15)&gt;0,430000+(100000*(BP21-1)),0)</f>
        <v>0</v>
      </c>
      <c r="BP23" s="25" t="b">
        <f>IF(SUM(BP8:BP15)&gt;0,BO21*310000+430000+(100000*(BP21-1)))</f>
        <v>0</v>
      </c>
      <c r="BQ23" s="25" t="b">
        <f>IF(SUM(BP8:BP15)&gt;0,BO21*570000+430000+(100000*(BP21-1)))</f>
        <v>0</v>
      </c>
      <c r="CO23" s="33">
        <v>10000000</v>
      </c>
      <c r="CP23" s="33"/>
      <c r="CQ23" s="33">
        <v>1955000</v>
      </c>
      <c r="CT23" s="21" t="s">
        <v>85</v>
      </c>
      <c r="CV23" s="21" t="s">
        <v>90</v>
      </c>
    </row>
    <row r="24" spans="1:100" ht="19" customHeight="1" thickTop="1" thickBot="1" x14ac:dyDescent="0.25">
      <c r="B24" s="61" t="s">
        <v>116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  <c r="P24" s="61"/>
      <c r="Q24" s="62"/>
      <c r="R24" s="63" t="str">
        <f>IF(KGN&lt;&gt;"",KGN&amp;"軽減","")</f>
        <v/>
      </c>
      <c r="S24" s="64"/>
      <c r="T24" s="64"/>
      <c r="U24" s="64"/>
      <c r="V24" s="64"/>
      <c r="W24" s="65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24"/>
      <c r="BE24" s="24"/>
      <c r="BF24" s="24"/>
      <c r="BG24" s="24"/>
      <c r="BH24" s="24"/>
      <c r="BI24" s="24"/>
      <c r="BJ24" s="24"/>
      <c r="BK24" s="24"/>
      <c r="BL24" s="24"/>
      <c r="BN24" s="23" t="s">
        <v>75</v>
      </c>
      <c r="BO24" s="25" t="str">
        <f>IF(BO21&gt;0,IF(BO25&lt;=BO23,"７割",IF(BO25&lt;=BP23,"５割",IF(BO25&lt;=BQ23,"２割",""))),"")</f>
        <v/>
      </c>
      <c r="CO24" s="33">
        <v>0</v>
      </c>
      <c r="CP24" s="33"/>
      <c r="CQ24" s="33">
        <v>1100000</v>
      </c>
    </row>
    <row r="25" spans="1:100" ht="19" customHeight="1" thickTop="1" x14ac:dyDescent="0.2"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N25" s="34" t="s">
        <v>76</v>
      </c>
      <c r="BO25" s="35">
        <f>SUM(BM8:BM15)</f>
        <v>0</v>
      </c>
      <c r="BP25" s="36"/>
      <c r="CO25" s="33">
        <v>3300000</v>
      </c>
      <c r="CP25" s="33">
        <v>0.75</v>
      </c>
      <c r="CQ25" s="33">
        <v>275000</v>
      </c>
      <c r="CT25" s="37" t="s">
        <v>49</v>
      </c>
      <c r="CU25" s="37" t="s">
        <v>50</v>
      </c>
      <c r="CV25" s="38">
        <v>7.4200000000000002E-2</v>
      </c>
    </row>
    <row r="26" spans="1:100" ht="19" customHeight="1" x14ac:dyDescent="0.2">
      <c r="B26" s="1" t="s">
        <v>117</v>
      </c>
      <c r="C26" s="1"/>
      <c r="D26" s="1"/>
      <c r="E26" s="1"/>
      <c r="F26" s="1"/>
      <c r="G26" s="1"/>
      <c r="H26" s="1"/>
      <c r="I26" s="1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N26" s="23" t="s">
        <v>75</v>
      </c>
      <c r="BO26" s="25">
        <f>IF(BO24="",1,VLOOKUP(BO24,$BO$27:$BP$30,2,FALSE))</f>
        <v>1</v>
      </c>
      <c r="CO26" s="33">
        <v>4100000</v>
      </c>
      <c r="CP26" s="33">
        <v>0.85</v>
      </c>
      <c r="CQ26" s="33">
        <v>685000</v>
      </c>
      <c r="CT26" s="37"/>
      <c r="CU26" s="37" t="s">
        <v>53</v>
      </c>
      <c r="CV26" s="38">
        <v>37200</v>
      </c>
    </row>
    <row r="27" spans="1:100" ht="19" customHeight="1" x14ac:dyDescent="0.2">
      <c r="B27" s="66" t="s">
        <v>31</v>
      </c>
      <c r="C27" s="66"/>
      <c r="D27" s="66"/>
      <c r="E27" s="66"/>
      <c r="F27" s="66"/>
      <c r="G27" s="66"/>
      <c r="H27" s="66"/>
      <c r="I27" s="66"/>
      <c r="J27" s="66"/>
      <c r="K27" s="67"/>
      <c r="L27" s="66" t="s">
        <v>32</v>
      </c>
      <c r="M27" s="66"/>
      <c r="N27" s="66"/>
      <c r="O27" s="66"/>
      <c r="P27" s="66"/>
      <c r="Q27" s="66" t="s">
        <v>33</v>
      </c>
      <c r="R27" s="66"/>
      <c r="S27" s="66"/>
      <c r="T27" s="66"/>
      <c r="U27" s="66"/>
      <c r="V27" s="68" t="s">
        <v>34</v>
      </c>
      <c r="W27" s="68"/>
      <c r="X27" s="68"/>
      <c r="Y27" s="68"/>
      <c r="Z27" s="68"/>
      <c r="AA27" s="69" t="s">
        <v>97</v>
      </c>
      <c r="AB27" s="70"/>
      <c r="AC27" s="70"/>
      <c r="AD27" s="70"/>
      <c r="AE27" s="70"/>
      <c r="AF27" s="70"/>
      <c r="AG27" s="71"/>
      <c r="AH27" s="50"/>
      <c r="BE27" s="24"/>
      <c r="BF27" s="24"/>
      <c r="BG27" s="24"/>
      <c r="BH27" s="24"/>
      <c r="BI27" s="24"/>
      <c r="BJ27" s="24"/>
      <c r="BK27" s="24"/>
      <c r="BL27" s="24"/>
      <c r="BO27" s="25" t="s">
        <v>45</v>
      </c>
      <c r="BP27" s="25">
        <v>0.3</v>
      </c>
      <c r="CO27" s="33">
        <v>7700000</v>
      </c>
      <c r="CP27" s="33">
        <v>0.95</v>
      </c>
      <c r="CQ27" s="33">
        <v>1455000</v>
      </c>
      <c r="CT27" s="37"/>
      <c r="CU27" s="37" t="s">
        <v>54</v>
      </c>
      <c r="CV27" s="38">
        <v>0</v>
      </c>
    </row>
    <row r="28" spans="1:100" ht="19" customHeight="1" x14ac:dyDescent="0.2">
      <c r="B28" s="52" t="s">
        <v>35</v>
      </c>
      <c r="C28" s="52"/>
      <c r="D28" s="52"/>
      <c r="E28" s="52"/>
      <c r="F28" s="52"/>
      <c r="G28" s="52"/>
      <c r="H28" s="52"/>
      <c r="I28" s="52"/>
      <c r="J28" s="52"/>
      <c r="K28" s="52"/>
      <c r="L28" s="54" t="str">
        <f>IF(KANYU="","",SUM(BO8:BO15))</f>
        <v/>
      </c>
      <c r="M28" s="54"/>
      <c r="N28" s="54"/>
      <c r="O28" s="54"/>
      <c r="P28" s="8" t="s">
        <v>30</v>
      </c>
      <c r="Q28" s="54" t="str">
        <f>IF(KANYU="","",SUM(BQ8:BQ15))</f>
        <v/>
      </c>
      <c r="R28" s="54"/>
      <c r="S28" s="54"/>
      <c r="T28" s="54"/>
      <c r="U28" s="8" t="s">
        <v>30</v>
      </c>
      <c r="V28" s="60" t="str">
        <f>IF(KANYU="","",SUM(BS8:BS15))</f>
        <v/>
      </c>
      <c r="W28" s="60"/>
      <c r="X28" s="60"/>
      <c r="Y28" s="60"/>
      <c r="Z28" s="51" t="s">
        <v>30</v>
      </c>
      <c r="AA28" s="60" t="str">
        <f>IF(KANYU="","",SUM(CA8:CA15))</f>
        <v/>
      </c>
      <c r="AB28" s="60"/>
      <c r="AC28" s="60"/>
      <c r="AD28" s="60"/>
      <c r="AE28" s="51" t="s">
        <v>30</v>
      </c>
      <c r="AG28" s="48" t="s">
        <v>30</v>
      </c>
      <c r="BE28" s="24"/>
      <c r="BF28" s="24"/>
      <c r="BG28" s="24"/>
      <c r="BH28" s="24"/>
      <c r="BI28" s="24"/>
      <c r="BJ28" s="24"/>
      <c r="BK28" s="24"/>
      <c r="BL28" s="24"/>
      <c r="BO28" s="25" t="s">
        <v>46</v>
      </c>
      <c r="BP28" s="25">
        <v>0.5</v>
      </c>
      <c r="CO28" s="33">
        <v>10000000</v>
      </c>
      <c r="CP28" s="33"/>
      <c r="CQ28" s="33">
        <v>1955000</v>
      </c>
      <c r="CT28" s="37"/>
      <c r="CU28" s="37" t="s">
        <v>55</v>
      </c>
      <c r="CV28" s="38">
        <v>0</v>
      </c>
    </row>
    <row r="29" spans="1:100" ht="19" customHeight="1" x14ac:dyDescent="0.2">
      <c r="B29" s="52" t="s">
        <v>56</v>
      </c>
      <c r="C29" s="52"/>
      <c r="D29" s="52"/>
      <c r="E29" s="52"/>
      <c r="F29" s="52"/>
      <c r="G29" s="52"/>
      <c r="H29" s="52"/>
      <c r="I29" s="52"/>
      <c r="J29" s="52"/>
      <c r="K29" s="53"/>
      <c r="L29" s="54" t="str">
        <f>IF(KANYU="","",SUM(BP8:BP15)*BO26)</f>
        <v/>
      </c>
      <c r="M29" s="54"/>
      <c r="N29" s="54"/>
      <c r="O29" s="54"/>
      <c r="P29" s="8" t="s">
        <v>30</v>
      </c>
      <c r="Q29" s="54" t="str">
        <f>IF(KANYU="","",SUM(BR8:BR15)*BO26)</f>
        <v/>
      </c>
      <c r="R29" s="54"/>
      <c r="S29" s="54"/>
      <c r="T29" s="54"/>
      <c r="U29" s="8" t="s">
        <v>30</v>
      </c>
      <c r="V29" s="54" t="str">
        <f>IF(KANYU="","",SUM(BT8:BT15)*BO26)</f>
        <v/>
      </c>
      <c r="W29" s="54"/>
      <c r="X29" s="54"/>
      <c r="Y29" s="54"/>
      <c r="Z29" s="8" t="s">
        <v>30</v>
      </c>
      <c r="AA29" s="54" t="str">
        <f>IF(KANYU="","",SUM(CC8:CC15)*BO26)</f>
        <v/>
      </c>
      <c r="AB29" s="54"/>
      <c r="AC29" s="54"/>
      <c r="AD29" s="54"/>
      <c r="AE29" s="8" t="s">
        <v>30</v>
      </c>
      <c r="AG29" s="49" t="s">
        <v>30</v>
      </c>
      <c r="BH29" s="24"/>
      <c r="BI29" s="24"/>
      <c r="BJ29" s="24"/>
      <c r="BK29" s="24"/>
      <c r="BL29" s="24"/>
      <c r="BO29" s="25" t="s">
        <v>47</v>
      </c>
      <c r="BP29" s="25">
        <v>0.8</v>
      </c>
      <c r="CO29" s="25"/>
      <c r="CP29" s="25"/>
      <c r="CQ29" s="25"/>
      <c r="CT29" s="37"/>
      <c r="CU29" s="37" t="s">
        <v>87</v>
      </c>
      <c r="CV29" s="39">
        <v>670000</v>
      </c>
    </row>
    <row r="30" spans="1:100" ht="19" hidden="1" customHeight="1" x14ac:dyDescent="0.2">
      <c r="B30" s="52" t="s">
        <v>99</v>
      </c>
      <c r="C30" s="52"/>
      <c r="D30" s="52"/>
      <c r="E30" s="52"/>
      <c r="F30" s="52"/>
      <c r="G30" s="52"/>
      <c r="H30" s="52"/>
      <c r="I30" s="52"/>
      <c r="J30" s="52"/>
      <c r="K30" s="53"/>
      <c r="L30" s="54" t="str">
        <f>IF(KANYU="","",BV16*BO26)</f>
        <v/>
      </c>
      <c r="M30" s="54"/>
      <c r="N30" s="54"/>
      <c r="O30" s="54"/>
      <c r="P30" s="8" t="s">
        <v>30</v>
      </c>
      <c r="Q30" s="54" t="str">
        <f>IF(KANYU="","",BX16*BO26)</f>
        <v/>
      </c>
      <c r="R30" s="54"/>
      <c r="S30" s="54"/>
      <c r="T30" s="54"/>
      <c r="U30" s="8" t="s">
        <v>30</v>
      </c>
      <c r="V30" s="54" t="str">
        <f>IF(KANYU="","",BZ16*BO26)</f>
        <v/>
      </c>
      <c r="W30" s="54"/>
      <c r="X30" s="54"/>
      <c r="Y30" s="54"/>
      <c r="Z30" s="8" t="s">
        <v>30</v>
      </c>
      <c r="AA30" s="54" t="str">
        <f>IF(KANYU="","",CE16*BO26)</f>
        <v/>
      </c>
      <c r="AB30" s="54"/>
      <c r="AC30" s="54"/>
      <c r="AD30" s="54"/>
      <c r="AE30" s="8" t="s">
        <v>30</v>
      </c>
      <c r="AG30" s="48" t="s">
        <v>30</v>
      </c>
      <c r="BH30" s="24"/>
      <c r="BI30" s="24"/>
      <c r="BJ30" s="24"/>
      <c r="BK30" s="24"/>
      <c r="BL30" s="24"/>
      <c r="CO30" s="40" t="s">
        <v>67</v>
      </c>
      <c r="CP30" s="25"/>
      <c r="CQ30" s="25"/>
      <c r="CT30" s="37" t="s">
        <v>51</v>
      </c>
      <c r="CU30" s="37" t="s">
        <v>50</v>
      </c>
      <c r="CV30" s="38">
        <v>2.5000000000000001E-2</v>
      </c>
    </row>
    <row r="31" spans="1:100" ht="19" customHeight="1" x14ac:dyDescent="0.2">
      <c r="B31" s="52" t="s">
        <v>118</v>
      </c>
      <c r="C31" s="52"/>
      <c r="D31" s="52"/>
      <c r="E31" s="52"/>
      <c r="F31" s="52"/>
      <c r="G31" s="52"/>
      <c r="H31" s="52"/>
      <c r="I31" s="52"/>
      <c r="J31" s="52"/>
      <c r="K31" s="53"/>
      <c r="L31" s="54" t="str">
        <f>IF(KANYU="","",TRUNC(L28+L29+L30,0))</f>
        <v/>
      </c>
      <c r="M31" s="54"/>
      <c r="N31" s="54"/>
      <c r="O31" s="54"/>
      <c r="P31" s="8" t="s">
        <v>30</v>
      </c>
      <c r="Q31" s="54" t="str">
        <f>IF(KANYU="","",TRUNC(Q28+Q29+Q30,0))</f>
        <v/>
      </c>
      <c r="R31" s="54"/>
      <c r="S31" s="54"/>
      <c r="T31" s="54"/>
      <c r="U31" s="8" t="s">
        <v>30</v>
      </c>
      <c r="V31" s="54" t="str">
        <f>IF(KANYU="","",TRUNC(V28+V29+V30,0))</f>
        <v/>
      </c>
      <c r="W31" s="54"/>
      <c r="X31" s="54"/>
      <c r="Y31" s="54"/>
      <c r="Z31" s="8" t="s">
        <v>30</v>
      </c>
      <c r="AA31" s="54" t="str">
        <f>IF(KANYU="","",TRUNC(AA28+AA29+AA30,0))</f>
        <v/>
      </c>
      <c r="AB31" s="54"/>
      <c r="AC31" s="54"/>
      <c r="AD31" s="54"/>
      <c r="AE31" s="8" t="s">
        <v>30</v>
      </c>
      <c r="AG31" s="47" t="s">
        <v>30</v>
      </c>
      <c r="BN31" s="24" t="s">
        <v>84</v>
      </c>
      <c r="BO31" s="25">
        <f>IF(BO16&gt;IR_GND,1,0)</f>
        <v>0</v>
      </c>
      <c r="BP31" s="25">
        <f>IF(BQ16&gt;SI_GND,1,0)</f>
        <v>0</v>
      </c>
      <c r="BQ31" s="25">
        <f>IF(BS16&gt;KG_GND,1,0)</f>
        <v>0</v>
      </c>
      <c r="CO31" s="33">
        <v>0</v>
      </c>
      <c r="CP31" s="33"/>
      <c r="CQ31" s="33">
        <v>430000</v>
      </c>
      <c r="CT31" s="37"/>
      <c r="CU31" s="37" t="s">
        <v>53</v>
      </c>
      <c r="CV31" s="38">
        <v>12300</v>
      </c>
    </row>
    <row r="32" spans="1:100" ht="19" customHeight="1" x14ac:dyDescent="0.2">
      <c r="B32" s="52" t="s">
        <v>113</v>
      </c>
      <c r="C32" s="52"/>
      <c r="D32" s="52"/>
      <c r="E32" s="52"/>
      <c r="F32" s="52"/>
      <c r="G32" s="52"/>
      <c r="H32" s="52"/>
      <c r="I32" s="52"/>
      <c r="J32" s="52"/>
      <c r="K32" s="53"/>
      <c r="L32" s="54" t="str">
        <f>IF(KANYU="","",IF(L31&gt;IR_GND,L31-IR_GND,0))</f>
        <v/>
      </c>
      <c r="M32" s="54"/>
      <c r="N32" s="54"/>
      <c r="O32" s="54"/>
      <c r="P32" s="8" t="s">
        <v>30</v>
      </c>
      <c r="Q32" s="54" t="str">
        <f>IF(KANYU="","",IF(Q31&gt;SI_GND,Q31-SI_GND,0))</f>
        <v/>
      </c>
      <c r="R32" s="54"/>
      <c r="S32" s="54"/>
      <c r="T32" s="54"/>
      <c r="U32" s="8" t="s">
        <v>30</v>
      </c>
      <c r="V32" s="54" t="str">
        <f>IF(KANYU="","",IF(V31&gt;KG_GND,V31-KG_GND,0))</f>
        <v/>
      </c>
      <c r="W32" s="54"/>
      <c r="X32" s="54"/>
      <c r="Y32" s="54"/>
      <c r="Z32" s="8" t="s">
        <v>30</v>
      </c>
      <c r="AA32" s="54" t="str">
        <f>IF(KANYU="","",IF(AA31&gt;KD_GND,AA31-KD_GND,0))</f>
        <v/>
      </c>
      <c r="AB32" s="54"/>
      <c r="AC32" s="54"/>
      <c r="AD32" s="54"/>
      <c r="AE32" s="8" t="s">
        <v>30</v>
      </c>
      <c r="AG32" s="47" t="s">
        <v>30</v>
      </c>
      <c r="CO32" s="33">
        <v>24000001</v>
      </c>
      <c r="CP32" s="33"/>
      <c r="CQ32" s="33">
        <v>290000</v>
      </c>
      <c r="CT32" s="37"/>
      <c r="CU32" s="37" t="s">
        <v>54</v>
      </c>
      <c r="CV32" s="38">
        <v>0</v>
      </c>
    </row>
    <row r="33" spans="2:100" ht="19" customHeight="1" x14ac:dyDescent="0.2">
      <c r="B33" s="52" t="s">
        <v>119</v>
      </c>
      <c r="C33" s="52"/>
      <c r="D33" s="52"/>
      <c r="E33" s="52"/>
      <c r="F33" s="52"/>
      <c r="G33" s="52"/>
      <c r="H33" s="52"/>
      <c r="I33" s="52"/>
      <c r="J33" s="52"/>
      <c r="K33" s="53"/>
      <c r="L33" s="54" t="str">
        <f>IF(KANYU="","",L31-L32)</f>
        <v/>
      </c>
      <c r="M33" s="54"/>
      <c r="N33" s="54"/>
      <c r="O33" s="54"/>
      <c r="P33" s="8" t="s">
        <v>30</v>
      </c>
      <c r="Q33" s="54" t="str">
        <f>IF(KANYU="","",Q31-Q32)</f>
        <v/>
      </c>
      <c r="R33" s="54"/>
      <c r="S33" s="54"/>
      <c r="T33" s="54"/>
      <c r="U33" s="8" t="s">
        <v>30</v>
      </c>
      <c r="V33" s="54" t="str">
        <f>IF(KANYU="","",V31-V32)</f>
        <v/>
      </c>
      <c r="W33" s="54"/>
      <c r="X33" s="54"/>
      <c r="Y33" s="54"/>
      <c r="Z33" s="8" t="s">
        <v>30</v>
      </c>
      <c r="AA33" s="54" t="str">
        <f>IF(KANYU="","",AA31-AA32)</f>
        <v/>
      </c>
      <c r="AB33" s="54"/>
      <c r="AC33" s="54"/>
      <c r="AD33" s="54"/>
      <c r="AE33" s="8" t="s">
        <v>30</v>
      </c>
      <c r="AG33" s="47" t="s">
        <v>30</v>
      </c>
      <c r="BN33" s="41" t="str">
        <f>"賦課限度額は、医療分："&amp;IR_GND/10000&amp;"万円 支援分："&amp;SI_GND/10000&amp;"万円 介護分："&amp;KG_GND/10000&amp;"万円 子ども分："&amp;KD_GND/10000&amp;"万円 です。"</f>
        <v>賦課限度額は、医療分：67万円 支援分：26万円 介護分：17万円 子ども分：3万円 です。</v>
      </c>
      <c r="CO33" s="33">
        <v>24500001</v>
      </c>
      <c r="CP33" s="33"/>
      <c r="CQ33" s="33">
        <v>150000</v>
      </c>
      <c r="CT33" s="37"/>
      <c r="CU33" s="37" t="s">
        <v>55</v>
      </c>
      <c r="CV33" s="38">
        <v>0</v>
      </c>
    </row>
    <row r="34" spans="2:100" ht="19" customHeight="1" x14ac:dyDescent="0.2">
      <c r="B34" s="55" t="s">
        <v>120</v>
      </c>
      <c r="C34" s="55"/>
      <c r="D34" s="55"/>
      <c r="E34" s="55"/>
      <c r="F34" s="55"/>
      <c r="G34" s="55"/>
      <c r="H34" s="55"/>
      <c r="I34" s="55"/>
      <c r="J34" s="55"/>
      <c r="K34" s="56"/>
      <c r="L34" s="57" t="str">
        <f>IF(KANYU&lt;&gt;"",TRUNC(L33*LEFT(KANYU,LEN(KANYU)-2)/12,0),"")</f>
        <v/>
      </c>
      <c r="M34" s="58"/>
      <c r="N34" s="58"/>
      <c r="O34" s="59"/>
      <c r="P34" s="8" t="s">
        <v>30</v>
      </c>
      <c r="Q34" s="57" t="str">
        <f>IF(KANYU&lt;&gt;"",TRUNC(Q33*LEFT(KANYU,LEN(KANYU)-2)/12,0),"")</f>
        <v/>
      </c>
      <c r="R34" s="58"/>
      <c r="S34" s="58"/>
      <c r="T34" s="59"/>
      <c r="U34" s="8" t="s">
        <v>30</v>
      </c>
      <c r="V34" s="57" t="str">
        <f>IF(KANYU&lt;&gt;"",TRUNC(V33*LEFT(KANYU,LEN(KANYU)-2)/12,0),"")</f>
        <v/>
      </c>
      <c r="W34" s="58"/>
      <c r="X34" s="58"/>
      <c r="Y34" s="59"/>
      <c r="Z34" s="8" t="s">
        <v>30</v>
      </c>
      <c r="AA34" s="57" t="str">
        <f>IF(KANYU&lt;&gt;"",TRUNC(AA33*LEFT(KANYU,LEN(KANYU)-2)/12,0),"")</f>
        <v/>
      </c>
      <c r="AB34" s="58"/>
      <c r="AC34" s="58"/>
      <c r="AD34" s="59"/>
      <c r="AE34" s="8" t="s">
        <v>30</v>
      </c>
      <c r="AG34" s="49" t="s">
        <v>30</v>
      </c>
      <c r="CO34" s="33">
        <v>25000001</v>
      </c>
      <c r="CP34" s="33"/>
      <c r="CQ34" s="33">
        <v>0</v>
      </c>
      <c r="CT34" s="37"/>
      <c r="CU34" s="37" t="s">
        <v>87</v>
      </c>
      <c r="CV34" s="39">
        <v>260000</v>
      </c>
    </row>
    <row r="35" spans="2:100" ht="19" hidden="1" customHeight="1" x14ac:dyDescent="0.2">
      <c r="B35" s="52" t="s">
        <v>100</v>
      </c>
      <c r="C35" s="52"/>
      <c r="D35" s="52"/>
      <c r="E35" s="52"/>
      <c r="F35" s="52"/>
      <c r="G35" s="52"/>
      <c r="H35" s="52"/>
      <c r="I35" s="52"/>
      <c r="J35" s="52"/>
      <c r="K35" s="53"/>
      <c r="L35" s="54" t="str">
        <f>IF(KANYU="","",MIN(L34,CH16))</f>
        <v/>
      </c>
      <c r="M35" s="54"/>
      <c r="N35" s="54"/>
      <c r="O35" s="54"/>
      <c r="P35" s="8" t="s">
        <v>30</v>
      </c>
      <c r="Q35" s="54" t="str">
        <f>IF(KANYU="","",MIN(Q34,CI16))</f>
        <v/>
      </c>
      <c r="R35" s="54"/>
      <c r="S35" s="54"/>
      <c r="T35" s="54"/>
      <c r="U35" s="8" t="s">
        <v>30</v>
      </c>
      <c r="V35" s="54" t="str">
        <f>IF(KANYU="","",MIN(V34,CJ16))</f>
        <v/>
      </c>
      <c r="W35" s="54"/>
      <c r="X35" s="54"/>
      <c r="Y35" s="54"/>
      <c r="Z35" s="8" t="s">
        <v>30</v>
      </c>
      <c r="AA35" s="54" t="str">
        <f>IF(KANYU="","",MIN(AA34,CK16))</f>
        <v/>
      </c>
      <c r="AB35" s="54"/>
      <c r="AC35" s="54"/>
      <c r="AD35" s="54"/>
      <c r="AE35" s="8" t="s">
        <v>30</v>
      </c>
      <c r="AG35" s="48" t="s">
        <v>30</v>
      </c>
      <c r="BN35" s="23" t="str">
        <f>CV23&amp;"年度分の国民健康保険料（１年分）"</f>
        <v>令和8年度分の国民健康保険料（１年分）</v>
      </c>
      <c r="CT35" s="37" t="s">
        <v>52</v>
      </c>
      <c r="CU35" s="37" t="s">
        <v>50</v>
      </c>
      <c r="CV35" s="38">
        <v>2.4500000000000001E-2</v>
      </c>
    </row>
    <row r="36" spans="2:100" ht="19" customHeight="1" x14ac:dyDescent="0.2">
      <c r="B36" s="52" t="s">
        <v>114</v>
      </c>
      <c r="C36" s="52"/>
      <c r="D36" s="52"/>
      <c r="E36" s="52"/>
      <c r="F36" s="52"/>
      <c r="G36" s="52"/>
      <c r="H36" s="52"/>
      <c r="I36" s="52"/>
      <c r="J36" s="52"/>
      <c r="K36" s="53"/>
      <c r="L36" s="54" t="str">
        <f>IF(KANYU="","",TRUNC(L34-L35,-2))</f>
        <v/>
      </c>
      <c r="M36" s="54"/>
      <c r="N36" s="54"/>
      <c r="O36" s="54"/>
      <c r="P36" s="8" t="s">
        <v>30</v>
      </c>
      <c r="Q36" s="54" t="str">
        <f>IF(KANYU="","",TRUNC(Q34-Q35,-2))</f>
        <v/>
      </c>
      <c r="R36" s="54"/>
      <c r="S36" s="54"/>
      <c r="T36" s="54"/>
      <c r="U36" s="8" t="s">
        <v>30</v>
      </c>
      <c r="V36" s="54" t="str">
        <f>IF(KANYU="","",TRUNC(V34-V35,-2))</f>
        <v/>
      </c>
      <c r="W36" s="54"/>
      <c r="X36" s="54"/>
      <c r="Y36" s="54"/>
      <c r="Z36" s="8" t="s">
        <v>30</v>
      </c>
      <c r="AA36" s="54" t="str">
        <f>IF(KANYU="","",TRUNC(AA34-AA35,-2))</f>
        <v/>
      </c>
      <c r="AB36" s="54"/>
      <c r="AC36" s="54"/>
      <c r="AD36" s="54"/>
      <c r="AE36" s="8" t="s">
        <v>30</v>
      </c>
      <c r="AG36" s="49" t="s">
        <v>30</v>
      </c>
      <c r="CT36" s="37"/>
      <c r="CU36" s="37" t="s">
        <v>53</v>
      </c>
      <c r="CV36" s="38">
        <v>14100</v>
      </c>
    </row>
    <row r="37" spans="2:100" ht="19" customHeight="1" x14ac:dyDescent="0.2">
      <c r="AG37" s="46"/>
      <c r="CT37" s="37"/>
      <c r="CU37" s="37" t="s">
        <v>54</v>
      </c>
      <c r="CV37" s="38">
        <v>0</v>
      </c>
    </row>
    <row r="38" spans="2:100" ht="19" customHeight="1" x14ac:dyDescent="0.2">
      <c r="B38" s="6" t="str">
        <f>GND</f>
        <v>賦課限度額は、医療分：67万円 支援分：26万円 介護分：17万円 子ども分：3万円 です。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CT38" s="37"/>
      <c r="CU38" s="37" t="s">
        <v>55</v>
      </c>
      <c r="CV38" s="38">
        <v>0</v>
      </c>
    </row>
    <row r="39" spans="2:100" ht="19" customHeight="1" x14ac:dyDescent="0.2">
      <c r="CT39" s="37"/>
      <c r="CU39" s="37" t="s">
        <v>87</v>
      </c>
      <c r="CV39" s="39">
        <v>170000</v>
      </c>
    </row>
    <row r="40" spans="2:100" ht="19" customHeight="1" x14ac:dyDescent="0.2">
      <c r="B40" s="44" t="s">
        <v>104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CT40" s="37" t="s">
        <v>88</v>
      </c>
      <c r="CU40" s="37" t="s">
        <v>50</v>
      </c>
      <c r="CV40" s="38">
        <v>3.0000000000000001E-3</v>
      </c>
    </row>
    <row r="41" spans="2:100" ht="19" customHeight="1" x14ac:dyDescent="0.2">
      <c r="B41" s="45" t="s">
        <v>105</v>
      </c>
      <c r="CT41" s="37"/>
      <c r="CU41" s="37" t="s">
        <v>53</v>
      </c>
      <c r="CV41" s="38">
        <v>1813</v>
      </c>
    </row>
    <row r="42" spans="2:100" ht="19" customHeight="1" x14ac:dyDescent="0.2">
      <c r="CT42" s="37"/>
      <c r="CU42" s="37" t="s">
        <v>89</v>
      </c>
      <c r="CV42" s="38">
        <v>119</v>
      </c>
    </row>
    <row r="43" spans="2:100" ht="19" customHeight="1" x14ac:dyDescent="0.2">
      <c r="CT43" s="37"/>
      <c r="CU43" s="37" t="s">
        <v>54</v>
      </c>
      <c r="CV43" s="38">
        <v>0</v>
      </c>
    </row>
    <row r="44" spans="2:100" ht="19" customHeight="1" x14ac:dyDescent="0.2">
      <c r="CT44" s="37"/>
      <c r="CU44" s="37" t="s">
        <v>55</v>
      </c>
      <c r="CV44" s="38">
        <v>0</v>
      </c>
    </row>
    <row r="45" spans="2:100" ht="19" customHeight="1" x14ac:dyDescent="0.2">
      <c r="CT45" s="37"/>
      <c r="CU45" s="37" t="s">
        <v>87</v>
      </c>
      <c r="CV45" s="39">
        <v>30000</v>
      </c>
    </row>
  </sheetData>
  <sheetProtection sheet="1" selectLockedCells="1"/>
  <mergeCells count="155">
    <mergeCell ref="B10:H10"/>
    <mergeCell ref="I10:N10"/>
    <mergeCell ref="O10:T10"/>
    <mergeCell ref="U10:Z10"/>
    <mergeCell ref="AA10:AB10"/>
    <mergeCell ref="AC10:AD10"/>
    <mergeCell ref="AE10:AF10"/>
    <mergeCell ref="B4:H4"/>
    <mergeCell ref="AY6:BD6"/>
    <mergeCell ref="B7:H7"/>
    <mergeCell ref="I7:N7"/>
    <mergeCell ref="O7:T7"/>
    <mergeCell ref="U7:Z7"/>
    <mergeCell ref="AA7:AB7"/>
    <mergeCell ref="AC7:AD7"/>
    <mergeCell ref="AE7:AF7"/>
    <mergeCell ref="AG7:AL7"/>
    <mergeCell ref="AM7:AR7"/>
    <mergeCell ref="AS7:AX7"/>
    <mergeCell ref="AY7:BD7"/>
    <mergeCell ref="AG8:AL8"/>
    <mergeCell ref="AM8:AR8"/>
    <mergeCell ref="AS8:AX8"/>
    <mergeCell ref="AY8:BD8"/>
    <mergeCell ref="B9:H9"/>
    <mergeCell ref="I9:N9"/>
    <mergeCell ref="O9:T9"/>
    <mergeCell ref="U9:Z9"/>
    <mergeCell ref="AA9:AB9"/>
    <mergeCell ref="AC9:AD9"/>
    <mergeCell ref="B8:H8"/>
    <mergeCell ref="I8:N8"/>
    <mergeCell ref="O8:T8"/>
    <mergeCell ref="U8:Z8"/>
    <mergeCell ref="AA8:AB8"/>
    <mergeCell ref="AC8:AD8"/>
    <mergeCell ref="AE8:AF8"/>
    <mergeCell ref="AG10:AL10"/>
    <mergeCell ref="AM10:AR10"/>
    <mergeCell ref="AS10:AX10"/>
    <mergeCell ref="AY10:BD10"/>
    <mergeCell ref="AE9:AF9"/>
    <mergeCell ref="AG9:AL9"/>
    <mergeCell ref="AM9:AR9"/>
    <mergeCell ref="AS9:AX9"/>
    <mergeCell ref="AY9:BD9"/>
    <mergeCell ref="B12:H12"/>
    <mergeCell ref="I12:N12"/>
    <mergeCell ref="O12:T12"/>
    <mergeCell ref="U12:Z12"/>
    <mergeCell ref="AA12:AB12"/>
    <mergeCell ref="B11:H11"/>
    <mergeCell ref="I11:N11"/>
    <mergeCell ref="O11:T11"/>
    <mergeCell ref="U11:Z11"/>
    <mergeCell ref="AA11:AB11"/>
    <mergeCell ref="AC12:AD12"/>
    <mergeCell ref="AE12:AF12"/>
    <mergeCell ref="AG12:AL12"/>
    <mergeCell ref="AM12:AR12"/>
    <mergeCell ref="AS12:AX12"/>
    <mergeCell ref="AY12:BD12"/>
    <mergeCell ref="AE11:AF11"/>
    <mergeCell ref="AG11:AL11"/>
    <mergeCell ref="AM11:AR11"/>
    <mergeCell ref="AS11:AX11"/>
    <mergeCell ref="AY11:BD11"/>
    <mergeCell ref="AC11:AD11"/>
    <mergeCell ref="B14:H14"/>
    <mergeCell ref="I14:N14"/>
    <mergeCell ref="O14:T14"/>
    <mergeCell ref="U14:Z14"/>
    <mergeCell ref="AA14:AB14"/>
    <mergeCell ref="B13:H13"/>
    <mergeCell ref="I13:N13"/>
    <mergeCell ref="O13:T13"/>
    <mergeCell ref="U13:Z13"/>
    <mergeCell ref="AA13:AB13"/>
    <mergeCell ref="AC14:AD14"/>
    <mergeCell ref="AE14:AF14"/>
    <mergeCell ref="AG14:AL14"/>
    <mergeCell ref="AM14:AR14"/>
    <mergeCell ref="AS14:AX14"/>
    <mergeCell ref="AY14:BD14"/>
    <mergeCell ref="AE13:AF13"/>
    <mergeCell ref="AG13:AL13"/>
    <mergeCell ref="AM13:AR13"/>
    <mergeCell ref="AS13:AX13"/>
    <mergeCell ref="AY13:BD13"/>
    <mergeCell ref="AC13:AD13"/>
    <mergeCell ref="AE15:AF15"/>
    <mergeCell ref="AG15:AL15"/>
    <mergeCell ref="AM15:AR15"/>
    <mergeCell ref="AS15:AX15"/>
    <mergeCell ref="AY15:BD15"/>
    <mergeCell ref="B22:Q22"/>
    <mergeCell ref="R22:W22"/>
    <mergeCell ref="B15:H15"/>
    <mergeCell ref="I15:N15"/>
    <mergeCell ref="O15:T15"/>
    <mergeCell ref="U15:Z15"/>
    <mergeCell ref="AA15:AB15"/>
    <mergeCell ref="AC15:AD15"/>
    <mergeCell ref="B28:K28"/>
    <mergeCell ref="L28:O28"/>
    <mergeCell ref="Q28:T28"/>
    <mergeCell ref="V28:Y28"/>
    <mergeCell ref="AA28:AD28"/>
    <mergeCell ref="B24:Q24"/>
    <mergeCell ref="R24:W24"/>
    <mergeCell ref="B27:K27"/>
    <mergeCell ref="L27:P27"/>
    <mergeCell ref="Q27:U27"/>
    <mergeCell ref="V27:Z27"/>
    <mergeCell ref="AA27:AG27"/>
    <mergeCell ref="B29:K29"/>
    <mergeCell ref="L29:O29"/>
    <mergeCell ref="Q29:T29"/>
    <mergeCell ref="V29:Y29"/>
    <mergeCell ref="AA29:AD29"/>
    <mergeCell ref="B30:K30"/>
    <mergeCell ref="L30:O30"/>
    <mergeCell ref="Q30:T30"/>
    <mergeCell ref="V30:Y30"/>
    <mergeCell ref="AA30:AD30"/>
    <mergeCell ref="B31:K31"/>
    <mergeCell ref="L31:O31"/>
    <mergeCell ref="Q31:T31"/>
    <mergeCell ref="V31:Y31"/>
    <mergeCell ref="AA31:AD31"/>
    <mergeCell ref="B32:K32"/>
    <mergeCell ref="L32:O32"/>
    <mergeCell ref="Q32:T32"/>
    <mergeCell ref="V32:Y32"/>
    <mergeCell ref="AA32:AD32"/>
    <mergeCell ref="B33:K33"/>
    <mergeCell ref="L33:O33"/>
    <mergeCell ref="Q33:T33"/>
    <mergeCell ref="V33:Y33"/>
    <mergeCell ref="AA33:AD33"/>
    <mergeCell ref="B34:K34"/>
    <mergeCell ref="L34:O34"/>
    <mergeCell ref="Q34:T34"/>
    <mergeCell ref="V34:Y34"/>
    <mergeCell ref="AA34:AD34"/>
    <mergeCell ref="B35:K35"/>
    <mergeCell ref="L35:O35"/>
    <mergeCell ref="Q35:T35"/>
    <mergeCell ref="V35:Y35"/>
    <mergeCell ref="AA35:AD35"/>
    <mergeCell ref="B36:K36"/>
    <mergeCell ref="L36:O36"/>
    <mergeCell ref="Q36:T36"/>
    <mergeCell ref="V36:Y36"/>
    <mergeCell ref="AA36:AD36"/>
  </mergeCells>
  <phoneticPr fontId="2"/>
  <dataValidations count="7">
    <dataValidation type="list" allowBlank="1" showInputMessage="1" showErrorMessage="1" error="年齢区分を選択してください。" sqref="B8:H15" xr:uid="{9E588E37-B1DD-4AFF-BA07-2ECAEF19780A}">
      <formula1>$CL$1:$CL$6</formula1>
    </dataValidation>
    <dataValidation type="list" allowBlank="1" showInputMessage="1" showErrorMessage="1" error="選択してください。" sqref="AE8:AF15" xr:uid="{AA9B7DC3-D526-443B-8FAB-8DBC3D879B8B}">
      <formula1>$CL$7:$CL$13</formula1>
    </dataValidation>
    <dataValidation type="list" allowBlank="1" showInputMessage="1" showErrorMessage="1" error="選択してください。" sqref="AA8:AD15" xr:uid="{F4974E1D-1FA2-4D0F-9C7D-F3AF097206E2}">
      <formula1>"●"</formula1>
    </dataValidation>
    <dataValidation type="whole" allowBlank="1" showInputMessage="1" showErrorMessage="1" error="整数を入力してください。_x000a_マイナスの場合は、0を入力してください。" sqref="U8:Z15" xr:uid="{E1A5E39C-257C-438F-80E9-E6264474659F}">
      <formula1>-9999999</formula1>
      <formula2>99999999</formula2>
    </dataValidation>
    <dataValidation allowBlank="1" showInputMessage="1" showErrorMessage="1" error="整数を入力してください。_x000a_マイナスの場合は、0を入力してください。" sqref="AG8:BD15" xr:uid="{D8F42C5F-1F67-4CF3-BFCF-3B7E5D84D4EC}"/>
    <dataValidation type="list" allowBlank="1" showInputMessage="1" showErrorMessage="1" error="加入期間を選択してください。" sqref="B4" xr:uid="{A01B1024-E1F0-4FA7-9D2E-5ACC1F5BEE71}">
      <formula1>$CL$7:$CL$22</formula1>
    </dataValidation>
    <dataValidation type="whole" allowBlank="1" showInputMessage="1" showErrorMessage="1" error="整数を入力してください。_x000a_マイナスの場合は、0を入力してください。" sqref="I8:T15 AK21:BC24" xr:uid="{F90C0BFC-25E2-4D86-B762-7F1551583DAB}">
      <formula1>0</formula1>
      <formula2>99999999</formula2>
    </dataValidation>
  </dataValidations>
  <pageMargins left="0.70866141732283472" right="0.51181102362204722" top="0.74803149606299213" bottom="0.74803149606299213" header="0.31496062992125984" footer="0.31496062992125984"/>
  <pageSetup paperSize="9" scale="73" fitToHeight="0" orientation="landscape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82</vt:i4>
      </vt:variant>
    </vt:vector>
  </HeadingPairs>
  <TitlesOfParts>
    <vt:vector baseType="lpstr" size="83">
      <vt:lpstr>試算表</vt:lpstr>
      <vt:lpstr>試算表!AGE_0</vt:lpstr>
      <vt:lpstr>試算表!AGE_1</vt:lpstr>
      <vt:lpstr>試算表!AGE_2</vt:lpstr>
      <vt:lpstr>試算表!AGE_3</vt:lpstr>
      <vt:lpstr>試算表!AGE_4</vt:lpstr>
      <vt:lpstr>試算表!AGE_5</vt:lpstr>
      <vt:lpstr>試算表!GND</vt:lpstr>
      <vt:lpstr>試算表!IR_BYO</vt:lpstr>
      <vt:lpstr>試算表!IR_GND</vt:lpstr>
      <vt:lpstr>試算表!IR_KIN</vt:lpstr>
      <vt:lpstr>試算表!IR_SAN</vt:lpstr>
      <vt:lpstr>試算表!IR_SYT</vt:lpstr>
      <vt:lpstr>試算表!KANYU</vt:lpstr>
      <vt:lpstr>試算表!KD_18KIN</vt:lpstr>
      <vt:lpstr>試算表!KD_BYO</vt:lpstr>
      <vt:lpstr>試算表!KD_GND</vt:lpstr>
      <vt:lpstr>試算表!KD_KIN</vt:lpstr>
      <vt:lpstr>試算表!KD_SAN</vt:lpstr>
      <vt:lpstr>試算表!KD_SYT</vt:lpstr>
      <vt:lpstr>試算表!KG_BYO</vt:lpstr>
      <vt:lpstr>試算表!KG_GND</vt:lpstr>
      <vt:lpstr>試算表!KG_KIN</vt:lpstr>
      <vt:lpstr>試算表!KG_SAN</vt:lpstr>
      <vt:lpstr>試算表!KG_SYT</vt:lpstr>
      <vt:lpstr>試算表!KGN</vt:lpstr>
      <vt:lpstr>試算表!KISO_0</vt:lpstr>
      <vt:lpstr>試算表!KISO_1</vt:lpstr>
      <vt:lpstr>試算表!KISO_2</vt:lpstr>
      <vt:lpstr>試算表!KISO_3</vt:lpstr>
      <vt:lpstr>試算表!KJ_0</vt:lpstr>
      <vt:lpstr>試算表!KJ_1</vt:lpstr>
      <vt:lpstr>試算表!KJ_10</vt:lpstr>
      <vt:lpstr>試算表!KJ_7</vt:lpstr>
      <vt:lpstr>試算表!KJ_8</vt:lpstr>
      <vt:lpstr>試算表!KJ_9</vt:lpstr>
      <vt:lpstr>試算表!KR_7</vt:lpstr>
      <vt:lpstr>試算表!KR_8</vt:lpstr>
      <vt:lpstr>試算表!KR_9</vt:lpstr>
      <vt:lpstr>試算表!KS_0</vt:lpstr>
      <vt:lpstr>試算表!KS_1</vt:lpstr>
      <vt:lpstr>試算表!KS_10</vt:lpstr>
      <vt:lpstr>試算表!KS_7</vt:lpstr>
      <vt:lpstr>試算表!KS_8</vt:lpstr>
      <vt:lpstr>試算表!KS_9</vt:lpstr>
      <vt:lpstr>試算表!KS_KJ_0</vt:lpstr>
      <vt:lpstr>試算表!KS_KJ_1</vt:lpstr>
      <vt:lpstr>試算表!KS_KJ_2</vt:lpstr>
      <vt:lpstr>試算表!KS_KJ_3</vt:lpstr>
      <vt:lpstr>試算表!NK_64_0</vt:lpstr>
      <vt:lpstr>試算表!NK_64_1</vt:lpstr>
      <vt:lpstr>試算表!NK_64_2</vt:lpstr>
      <vt:lpstr>試算表!NK_64_3</vt:lpstr>
      <vt:lpstr>試算表!NK_64_4</vt:lpstr>
      <vt:lpstr>試算表!NK_65_0</vt:lpstr>
      <vt:lpstr>試算表!NK_65_1</vt:lpstr>
      <vt:lpstr>試算表!NK_65_2</vt:lpstr>
      <vt:lpstr>試算表!NK_65_3</vt:lpstr>
      <vt:lpstr>試算表!NK_65_4</vt:lpstr>
      <vt:lpstr>試算表!NR_64_1</vt:lpstr>
      <vt:lpstr>試算表!NR_64_2</vt:lpstr>
      <vt:lpstr>試算表!NR_64_3</vt:lpstr>
      <vt:lpstr>試算表!NR_65_1</vt:lpstr>
      <vt:lpstr>試算表!NR_65_2</vt:lpstr>
      <vt:lpstr>試算表!NR_65_3</vt:lpstr>
      <vt:lpstr>試算表!NS_64_0</vt:lpstr>
      <vt:lpstr>試算表!NS_64_1</vt:lpstr>
      <vt:lpstr>試算表!NS_64_2</vt:lpstr>
      <vt:lpstr>試算表!NS_64_3</vt:lpstr>
      <vt:lpstr>試算表!NS_64_4</vt:lpstr>
      <vt:lpstr>試算表!NS_65_0</vt:lpstr>
      <vt:lpstr>試算表!NS_65_1</vt:lpstr>
      <vt:lpstr>試算表!NS_65_2</vt:lpstr>
      <vt:lpstr>試算表!NS_65_3</vt:lpstr>
      <vt:lpstr>試算表!NS_65_4</vt:lpstr>
      <vt:lpstr>試算表!Print_Area</vt:lpstr>
      <vt:lpstr>試算表!SI_BYO</vt:lpstr>
      <vt:lpstr>試算表!SI_GND</vt:lpstr>
      <vt:lpstr>試算表!SI_KIN</vt:lpstr>
      <vt:lpstr>試算表!SI_SAN</vt:lpstr>
      <vt:lpstr>試算表!SI_SYT</vt:lpstr>
      <vt:lpstr>試算表!お知らせ</vt:lpstr>
      <vt:lpstr>試算表!軽減率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lastPrinted>2026-03-11T03:13:38Z</cp:lastPrinted>
  <dcterms:created xsi:type="dcterms:W3CDTF">2015-04-13T00:30:48Z</dcterms:created>
  <dcterms:modified xsi:type="dcterms:W3CDTF">2026-03-27T04:18:14Z</dcterms:modified>
</cp:coreProperties>
</file>