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保険年金課共有フォルダー\1-国民健康保険\2-国民健康保険税係\00 個人フォルダー\清水\★起案\HP編集\試算\R7\添付ファイル\"/>
    </mc:Choice>
  </mc:AlternateContent>
  <bookViews>
    <workbookView xWindow="-120" yWindow="-120" windowWidth="29040" windowHeight="15840"/>
  </bookViews>
  <sheets>
    <sheet name="試算表" sheetId="1" r:id="rId1"/>
  </sheets>
  <definedNames>
    <definedName name="AGE_0">試算表!$CD$1</definedName>
    <definedName name="AGE_1">試算表!$CD$3</definedName>
    <definedName name="AGE_2">試算表!$CD$4</definedName>
    <definedName name="AGE_3">試算表!$CD$5</definedName>
    <definedName name="AGE_4">試算表!$CD$2</definedName>
    <definedName name="GND">試算表!$CD$37</definedName>
    <definedName name="IR_BYO">試算表!$CD$31</definedName>
    <definedName name="IR_GND">試算表!$CD$34</definedName>
    <definedName name="IR_KIN">試算表!$CD$25</definedName>
    <definedName name="IR_SAN">試算表!$CD$28</definedName>
    <definedName name="IR_SYT">試算表!$CD$22</definedName>
    <definedName name="KANYU">試算表!$B$4</definedName>
    <definedName name="KG_BYO">試算表!$CD$33</definedName>
    <definedName name="KG_GND">試算表!$CD$36</definedName>
    <definedName name="KG_KIN">試算表!$CD$27</definedName>
    <definedName name="KG_SAN">試算表!$CD$30</definedName>
    <definedName name="KG_SYT">試算表!$CD$24</definedName>
    <definedName name="KGN">試算表!$BR$21</definedName>
    <definedName name="KISO_0">試算表!$CG$33</definedName>
    <definedName name="KISO_1">試算表!$CG$34</definedName>
    <definedName name="KISO_2">試算表!$CG$35</definedName>
    <definedName name="KISO_3">試算表!$CG$36</definedName>
    <definedName name="KJ_0">試算表!$CI$8</definedName>
    <definedName name="KJ_1">試算表!$CI$9</definedName>
    <definedName name="KJ_10">試算表!$CI$18</definedName>
    <definedName name="KJ_2">試算表!$CI$10</definedName>
    <definedName name="KJ_3">試算表!$CI$11</definedName>
    <definedName name="KJ_4">試算表!$CI$12</definedName>
    <definedName name="KJ_5">試算表!$CI$13</definedName>
    <definedName name="KJ_6">試算表!$CI$14</definedName>
    <definedName name="KJ_7">試算表!$CI$15</definedName>
    <definedName name="KJ_8">試算表!$CI$16</definedName>
    <definedName name="KJ_9">試算表!$CI$17</definedName>
    <definedName name="KR_6">試算表!$CH$14</definedName>
    <definedName name="KR_7">試算表!$CH$15</definedName>
    <definedName name="KR_8">試算表!$CH$16</definedName>
    <definedName name="KR_9">試算表!$CH$17</definedName>
    <definedName name="KS_0">試算表!$CG$8</definedName>
    <definedName name="KS_1">試算表!$CG$9</definedName>
    <definedName name="KS_10">試算表!$CG$18</definedName>
    <definedName name="KS_2">試算表!$CG$10</definedName>
    <definedName name="KS_3">試算表!$CG$11</definedName>
    <definedName name="KS_4">試算表!$CG$12</definedName>
    <definedName name="KS_5">試算表!$CG$13</definedName>
    <definedName name="KS_6">試算表!$CG$14</definedName>
    <definedName name="KS_7">試算表!$CG$15</definedName>
    <definedName name="KS_8">試算表!$CG$16</definedName>
    <definedName name="KS_9">試算表!$CG$17</definedName>
    <definedName name="KS_KJ_0">試算表!$CI$33</definedName>
    <definedName name="KS_KJ_1">試算表!$CI$34</definedName>
    <definedName name="KS_KJ_2">試算表!$CI$35</definedName>
    <definedName name="KS_KJ_3">試算表!$CI$36</definedName>
    <definedName name="NK_64_0">試算表!$CI$21</definedName>
    <definedName name="NK_64_1">試算表!$CI$22</definedName>
    <definedName name="NK_64_2">試算表!$CI$23</definedName>
    <definedName name="NK_64_3">試算表!$CI$24</definedName>
    <definedName name="NK_64_4">試算表!$CI$25</definedName>
    <definedName name="NK_65_0">試算表!$CI$26</definedName>
    <definedName name="NK_65_1">試算表!$CI$27</definedName>
    <definedName name="NK_65_2">試算表!$CI$28</definedName>
    <definedName name="NK_65_3">試算表!$CI$29</definedName>
    <definedName name="NK_65_4">試算表!$CI$30</definedName>
    <definedName name="NR_64_1">試算表!$CH$22</definedName>
    <definedName name="NR_64_2">試算表!$CH$23</definedName>
    <definedName name="NR_64_3">試算表!$CH$24</definedName>
    <definedName name="NR_65_1">試算表!$CH$27</definedName>
    <definedName name="NR_65_2">試算表!$CH$28</definedName>
    <definedName name="NR_65_3">試算表!$CH$29</definedName>
    <definedName name="NS_64_0">試算表!$CG$21</definedName>
    <definedName name="NS_64_1">試算表!$CG$22</definedName>
    <definedName name="NS_64_2">試算表!$CG$23</definedName>
    <definedName name="NS_64_3">試算表!$CG$24</definedName>
    <definedName name="NS_64_4">試算表!$CG$25</definedName>
    <definedName name="NS_65_0">試算表!$CG$26</definedName>
    <definedName name="NS_65_1">試算表!$CG$27</definedName>
    <definedName name="NS_65_2">試算表!$CG$28</definedName>
    <definedName name="NS_65_3">試算表!$CG$29</definedName>
    <definedName name="NS_65_4">試算表!$CG$30</definedName>
    <definedName name="_xlnm.Print_Area" localSheetId="0">試算表!$A$1:$BK$39</definedName>
    <definedName name="SI_BYO">試算表!$CD$32</definedName>
    <definedName name="SI_GND">試算表!$CD$35</definedName>
    <definedName name="SI_KIN">試算表!$CD$26</definedName>
    <definedName name="SI_SAN">試算表!$CD$29</definedName>
    <definedName name="SI_SYT">試算表!$CD$23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U15" i="1" l="1"/>
  <c r="BU14" i="1"/>
  <c r="BU13" i="1"/>
  <c r="BU12" i="1"/>
  <c r="BU11" i="1"/>
  <c r="BU10" i="1"/>
  <c r="BU9" i="1"/>
  <c r="BU8" i="1"/>
  <c r="BS15" i="1"/>
  <c r="BS14" i="1"/>
  <c r="BS13" i="1"/>
  <c r="BS12" i="1"/>
  <c r="BS11" i="1"/>
  <c r="BS10" i="1"/>
  <c r="BS9" i="1"/>
  <c r="BS8" i="1"/>
  <c r="BK15" i="1" l="1"/>
  <c r="BK14" i="1"/>
  <c r="BK13" i="1"/>
  <c r="BK12" i="1"/>
  <c r="BK11" i="1"/>
  <c r="BK10" i="1"/>
  <c r="BK9" i="1"/>
  <c r="BK8" i="1"/>
  <c r="CB15" i="1" l="1"/>
  <c r="CB14" i="1"/>
  <c r="CB13" i="1"/>
  <c r="CB12" i="1"/>
  <c r="CB11" i="1"/>
  <c r="CB10" i="1"/>
  <c r="CB9" i="1"/>
  <c r="CB8" i="1"/>
  <c r="BZ15" i="1"/>
  <c r="BZ14" i="1"/>
  <c r="BZ13" i="1"/>
  <c r="BZ12" i="1"/>
  <c r="BZ11" i="1"/>
  <c r="BZ10" i="1"/>
  <c r="BZ9" i="1"/>
  <c r="BZ8" i="1"/>
  <c r="BX15" i="1"/>
  <c r="BX14" i="1"/>
  <c r="BX13" i="1"/>
  <c r="BX12" i="1"/>
  <c r="BX11" i="1"/>
  <c r="BX10" i="1"/>
  <c r="BX9" i="1"/>
  <c r="BX8" i="1"/>
  <c r="L28" i="1" l="1"/>
  <c r="Q28" i="1"/>
  <c r="V28" i="1"/>
  <c r="AK15" i="1"/>
  <c r="AK14" i="1"/>
  <c r="AK13" i="1"/>
  <c r="AK12" i="1"/>
  <c r="AK11" i="1"/>
  <c r="AK10" i="1"/>
  <c r="AK9" i="1"/>
  <c r="BN8" i="1"/>
  <c r="BO8" i="1" s="1"/>
  <c r="BN15" i="1" l="1"/>
  <c r="BO15" i="1" s="1"/>
  <c r="BP15" i="1" s="1"/>
  <c r="BN14" i="1"/>
  <c r="BN13" i="1"/>
  <c r="BO13" i="1" s="1"/>
  <c r="BN12" i="1"/>
  <c r="BN11" i="1"/>
  <c r="BN10" i="1"/>
  <c r="BN9" i="1"/>
  <c r="BO9" i="1" s="1"/>
  <c r="BP9" i="1" s="1"/>
  <c r="BP13" i="1" l="1"/>
  <c r="AE13" i="1" s="1"/>
  <c r="AQ13" i="1" s="1"/>
  <c r="BQ13" i="1" s="1"/>
  <c r="AE9" i="1"/>
  <c r="AQ9" i="1" s="1"/>
  <c r="BQ9" i="1" s="1"/>
  <c r="AE15" i="1"/>
  <c r="AQ15" i="1" s="1"/>
  <c r="BQ15" i="1" s="1"/>
  <c r="BO11" i="1"/>
  <c r="BP11" i="1" s="1"/>
  <c r="BO10" i="1"/>
  <c r="BP10" i="1" s="1"/>
  <c r="BO12" i="1"/>
  <c r="BP12" i="1" s="1"/>
  <c r="BO14" i="1"/>
  <c r="BP14" i="1" l="1"/>
  <c r="AE14" i="1" s="1"/>
  <c r="AQ14" i="1" s="1"/>
  <c r="BQ14" i="1" s="1"/>
  <c r="AE10" i="1"/>
  <c r="AQ10" i="1" s="1"/>
  <c r="BQ10" i="1" s="1"/>
  <c r="AE11" i="1"/>
  <c r="AQ11" i="1" s="1"/>
  <c r="BQ11" i="1" s="1"/>
  <c r="AE12" i="1"/>
  <c r="AQ12" i="1" s="1"/>
  <c r="BQ12" i="1" l="1"/>
  <c r="AW12" i="1"/>
  <c r="BM15" i="1"/>
  <c r="BM14" i="1"/>
  <c r="BM13" i="1"/>
  <c r="BM12" i="1"/>
  <c r="BM11" i="1"/>
  <c r="BM10" i="1"/>
  <c r="BM9" i="1"/>
  <c r="BM8" i="1"/>
  <c r="BR18" i="1" l="1"/>
  <c r="BW15" i="1"/>
  <c r="BW14" i="1"/>
  <c r="BW13" i="1"/>
  <c r="BW12" i="1"/>
  <c r="BW11" i="1"/>
  <c r="BW10" i="1"/>
  <c r="BW9" i="1"/>
  <c r="BW8" i="1"/>
  <c r="BV15" i="1"/>
  <c r="BV14" i="1"/>
  <c r="BV13" i="1"/>
  <c r="BV12" i="1"/>
  <c r="AK8" i="1" l="1"/>
  <c r="BP8" i="1" l="1"/>
  <c r="AE8" i="1" s="1"/>
  <c r="AQ8" i="1" s="1"/>
  <c r="BQ8" i="1" s="1"/>
  <c r="BR22" i="1" s="1"/>
  <c r="BJ15" i="1"/>
  <c r="BJ14" i="1"/>
  <c r="BJ13" i="1"/>
  <c r="BJ12" i="1"/>
  <c r="BJ11" i="1"/>
  <c r="BJ10" i="1"/>
  <c r="BJ9" i="1"/>
  <c r="BJ8" i="1"/>
  <c r="BL15" i="1" l="1"/>
  <c r="BL13" i="1"/>
  <c r="BL14" i="1"/>
  <c r="BL11" i="1"/>
  <c r="BL10" i="1"/>
  <c r="BL12" i="1"/>
  <c r="BL9" i="1"/>
  <c r="BL8" i="1"/>
  <c r="BS18" i="1" l="1"/>
  <c r="CD37" i="1"/>
  <c r="BS20" i="1" l="1"/>
  <c r="BT20" i="1"/>
  <c r="B36" i="1"/>
  <c r="BR20" i="1" l="1"/>
  <c r="CC16" i="1"/>
  <c r="CA16" i="1"/>
  <c r="BY16" i="1" l="1"/>
  <c r="AW8" i="1" l="1"/>
  <c r="BV8" i="1" s="1"/>
  <c r="BR8" i="1" l="1"/>
  <c r="BT8" i="1"/>
  <c r="AW10" i="1"/>
  <c r="BV10" i="1" s="1"/>
  <c r="AW11" i="1"/>
  <c r="BV11" i="1" s="1"/>
  <c r="AW13" i="1"/>
  <c r="AW15" i="1"/>
  <c r="AW14" i="1"/>
  <c r="AW9" i="1"/>
  <c r="BV9" i="1" s="1"/>
  <c r="V27" i="1" l="1"/>
  <c r="BT13" i="1"/>
  <c r="BR13" i="1"/>
  <c r="BR11" i="1"/>
  <c r="BT11" i="1"/>
  <c r="BT15" i="1"/>
  <c r="BR15" i="1"/>
  <c r="BR12" i="1"/>
  <c r="BT12" i="1"/>
  <c r="BT10" i="1"/>
  <c r="BR10" i="1"/>
  <c r="BR9" i="1"/>
  <c r="BT9" i="1"/>
  <c r="BR14" i="1"/>
  <c r="BT14" i="1"/>
  <c r="BR21" i="1"/>
  <c r="Q27" i="1" l="1"/>
  <c r="L27" i="1"/>
  <c r="BR23" i="1"/>
  <c r="R23" i="1"/>
  <c r="Q30" i="1" l="1"/>
  <c r="V30" i="1"/>
  <c r="L30" i="1"/>
  <c r="L29" i="1"/>
  <c r="Q29" i="1"/>
  <c r="V29" i="1"/>
  <c r="Q31" i="1" l="1"/>
  <c r="Q32" i="1" s="1"/>
  <c r="Q33" i="1" s="1"/>
  <c r="Q34" i="1" s="1"/>
  <c r="L31" i="1"/>
  <c r="L32" i="1" s="1"/>
  <c r="L33" i="1" s="1"/>
  <c r="L34" i="1" s="1"/>
  <c r="V31" i="1"/>
  <c r="V32" i="1" s="1"/>
  <c r="V33" i="1" s="1"/>
  <c r="V34" i="1" s="1"/>
  <c r="R21" i="1" l="1"/>
</calcChain>
</file>

<file path=xl/sharedStrings.xml><?xml version="1.0" encoding="utf-8"?>
<sst xmlns="http://schemas.openxmlformats.org/spreadsheetml/2006/main" count="141" uniqueCount="103">
  <si>
    <t>40歳～64歳</t>
    <rPh sb="2" eb="3">
      <t>サイ</t>
    </rPh>
    <rPh sb="6" eb="7">
      <t>サイ</t>
    </rPh>
    <phoneticPr fontId="2"/>
  </si>
  <si>
    <t>1カ月</t>
    <rPh sb="2" eb="3">
      <t>ゲツ</t>
    </rPh>
    <phoneticPr fontId="2"/>
  </si>
  <si>
    <t>65歳～74歳</t>
    <rPh sb="2" eb="3">
      <t>サイ</t>
    </rPh>
    <rPh sb="6" eb="7">
      <t>サイ</t>
    </rPh>
    <phoneticPr fontId="2"/>
  </si>
  <si>
    <t>年齢区分</t>
    <rPh sb="0" eb="2">
      <t>ネンレイ</t>
    </rPh>
    <rPh sb="2" eb="4">
      <t>クブン</t>
    </rPh>
    <phoneticPr fontId="2"/>
  </si>
  <si>
    <t>算定基礎額</t>
    <rPh sb="0" eb="2">
      <t>サンテイ</t>
    </rPh>
    <rPh sb="2" eb="4">
      <t>キソ</t>
    </rPh>
    <rPh sb="4" eb="5">
      <t>ガク</t>
    </rPh>
    <phoneticPr fontId="2"/>
  </si>
  <si>
    <t>医療所得割</t>
    <rPh sb="0" eb="2">
      <t>イリョウ</t>
    </rPh>
    <rPh sb="2" eb="4">
      <t>ショトク</t>
    </rPh>
    <rPh sb="4" eb="5">
      <t>ワリ</t>
    </rPh>
    <phoneticPr fontId="2"/>
  </si>
  <si>
    <t>医療均等割</t>
    <rPh sb="0" eb="2">
      <t>イリョウ</t>
    </rPh>
    <rPh sb="2" eb="5">
      <t>キントウワリ</t>
    </rPh>
    <phoneticPr fontId="2"/>
  </si>
  <si>
    <t>支援所得割</t>
    <rPh sb="0" eb="2">
      <t>シエン</t>
    </rPh>
    <rPh sb="2" eb="4">
      <t>ショトク</t>
    </rPh>
    <rPh sb="4" eb="5">
      <t>ワリ</t>
    </rPh>
    <phoneticPr fontId="2"/>
  </si>
  <si>
    <t>支援均等割</t>
    <rPh sb="0" eb="2">
      <t>シエン</t>
    </rPh>
    <rPh sb="2" eb="5">
      <t>キントウワリ</t>
    </rPh>
    <phoneticPr fontId="2"/>
  </si>
  <si>
    <t>介護所得割</t>
    <rPh sb="0" eb="2">
      <t>カイゴ</t>
    </rPh>
    <rPh sb="2" eb="4">
      <t>ショトク</t>
    </rPh>
    <rPh sb="4" eb="5">
      <t>ワリ</t>
    </rPh>
    <phoneticPr fontId="2"/>
  </si>
  <si>
    <t>介護均等割</t>
    <rPh sb="0" eb="2">
      <t>カイゴ</t>
    </rPh>
    <rPh sb="2" eb="5">
      <t>キントウワリ</t>
    </rPh>
    <phoneticPr fontId="2"/>
  </si>
  <si>
    <t>2カ月</t>
    <rPh sb="2" eb="3">
      <t>ゲツ</t>
    </rPh>
    <phoneticPr fontId="2"/>
  </si>
  <si>
    <t>①</t>
    <phoneticPr fontId="2"/>
  </si>
  <si>
    <t>3カ月</t>
    <rPh sb="2" eb="3">
      <t>ゲツ</t>
    </rPh>
    <phoneticPr fontId="2"/>
  </si>
  <si>
    <t>②</t>
    <phoneticPr fontId="2"/>
  </si>
  <si>
    <t>4カ月</t>
    <rPh sb="2" eb="3">
      <t>ゲツ</t>
    </rPh>
    <phoneticPr fontId="2"/>
  </si>
  <si>
    <t>③</t>
    <phoneticPr fontId="2"/>
  </si>
  <si>
    <t>5カ月</t>
    <rPh sb="2" eb="3">
      <t>ゲツ</t>
    </rPh>
    <phoneticPr fontId="2"/>
  </si>
  <si>
    <t>④</t>
    <phoneticPr fontId="2"/>
  </si>
  <si>
    <t>6カ月</t>
    <rPh sb="2" eb="3">
      <t>ゲツ</t>
    </rPh>
    <phoneticPr fontId="2"/>
  </si>
  <si>
    <t>⑤</t>
    <phoneticPr fontId="2"/>
  </si>
  <si>
    <t>7カ月</t>
    <rPh sb="2" eb="3">
      <t>ゲツ</t>
    </rPh>
    <phoneticPr fontId="2"/>
  </si>
  <si>
    <t>⑥</t>
    <phoneticPr fontId="2"/>
  </si>
  <si>
    <t>8カ月</t>
    <rPh sb="2" eb="3">
      <t>ゲツ</t>
    </rPh>
    <phoneticPr fontId="2"/>
  </si>
  <si>
    <t>⑦</t>
    <phoneticPr fontId="2"/>
  </si>
  <si>
    <t>9カ月</t>
    <rPh sb="2" eb="3">
      <t>ゲツ</t>
    </rPh>
    <phoneticPr fontId="2"/>
  </si>
  <si>
    <t>⑧</t>
    <phoneticPr fontId="2"/>
  </si>
  <si>
    <t>10カ月</t>
    <rPh sb="3" eb="4">
      <t>ゲツ</t>
    </rPh>
    <phoneticPr fontId="2"/>
  </si>
  <si>
    <t>11カ月</t>
    <rPh sb="3" eb="4">
      <t>ゲツ</t>
    </rPh>
    <phoneticPr fontId="2"/>
  </si>
  <si>
    <t>12カ月</t>
    <rPh sb="3" eb="4">
      <t>ゲツ</t>
    </rPh>
    <phoneticPr fontId="2"/>
  </si>
  <si>
    <t>円</t>
    <rPh sb="0" eb="1">
      <t>エン</t>
    </rPh>
    <phoneticPr fontId="2"/>
  </si>
  <si>
    <t>医療分</t>
    <rPh sb="0" eb="2">
      <t>イリョウ</t>
    </rPh>
    <rPh sb="2" eb="3">
      <t>ブン</t>
    </rPh>
    <phoneticPr fontId="2"/>
  </si>
  <si>
    <t>支援分</t>
    <rPh sb="0" eb="2">
      <t>シエン</t>
    </rPh>
    <rPh sb="2" eb="3">
      <t>ブン</t>
    </rPh>
    <phoneticPr fontId="2"/>
  </si>
  <si>
    <t>介護分</t>
    <rPh sb="0" eb="2">
      <t>カイゴ</t>
    </rPh>
    <rPh sb="2" eb="3">
      <t>ブン</t>
    </rPh>
    <phoneticPr fontId="2"/>
  </si>
  <si>
    <t>①所得割額</t>
    <rPh sb="1" eb="3">
      <t>ショトク</t>
    </rPh>
    <rPh sb="3" eb="4">
      <t>ワリ</t>
    </rPh>
    <rPh sb="4" eb="5">
      <t>ガク</t>
    </rPh>
    <phoneticPr fontId="2"/>
  </si>
  <si>
    <t>医療資産割</t>
    <rPh sb="0" eb="2">
      <t>イリョウ</t>
    </rPh>
    <rPh sb="2" eb="4">
      <t>シサン</t>
    </rPh>
    <rPh sb="4" eb="5">
      <t>ワリ</t>
    </rPh>
    <phoneticPr fontId="2"/>
  </si>
  <si>
    <t>医療平等割</t>
    <rPh sb="0" eb="2">
      <t>イリョウ</t>
    </rPh>
    <rPh sb="2" eb="4">
      <t>ビョウドウ</t>
    </rPh>
    <rPh sb="4" eb="5">
      <t>ワリ</t>
    </rPh>
    <phoneticPr fontId="2"/>
  </si>
  <si>
    <t>支援資産割</t>
    <rPh sb="0" eb="2">
      <t>シエン</t>
    </rPh>
    <rPh sb="2" eb="4">
      <t>シサン</t>
    </rPh>
    <rPh sb="4" eb="5">
      <t>ワリ</t>
    </rPh>
    <phoneticPr fontId="2"/>
  </si>
  <si>
    <t>支援平等割</t>
    <rPh sb="0" eb="2">
      <t>シエン</t>
    </rPh>
    <rPh sb="2" eb="4">
      <t>ビョウドウ</t>
    </rPh>
    <rPh sb="4" eb="5">
      <t>ワリ</t>
    </rPh>
    <phoneticPr fontId="2"/>
  </si>
  <si>
    <t>介護資産割</t>
    <rPh sb="0" eb="2">
      <t>カイゴ</t>
    </rPh>
    <rPh sb="2" eb="4">
      <t>シサン</t>
    </rPh>
    <rPh sb="4" eb="5">
      <t>ワリ</t>
    </rPh>
    <phoneticPr fontId="2"/>
  </si>
  <si>
    <t>介護平等割</t>
    <rPh sb="0" eb="2">
      <t>カイゴ</t>
    </rPh>
    <rPh sb="2" eb="4">
      <t>ビョウドウ</t>
    </rPh>
    <rPh sb="4" eb="5">
      <t>ワリ</t>
    </rPh>
    <phoneticPr fontId="2"/>
  </si>
  <si>
    <t>軽減人数</t>
    <rPh sb="0" eb="2">
      <t>ケイゲン</t>
    </rPh>
    <rPh sb="2" eb="4">
      <t>ニンズウ</t>
    </rPh>
    <phoneticPr fontId="2"/>
  </si>
  <si>
    <t>７軽</t>
    <rPh sb="1" eb="2">
      <t>ケイ</t>
    </rPh>
    <phoneticPr fontId="2"/>
  </si>
  <si>
    <t>５軽</t>
    <rPh sb="1" eb="2">
      <t>ケイ</t>
    </rPh>
    <phoneticPr fontId="2"/>
  </si>
  <si>
    <t>７割</t>
    <rPh sb="1" eb="2">
      <t>ワリ</t>
    </rPh>
    <phoneticPr fontId="2"/>
  </si>
  <si>
    <t>５割</t>
    <rPh sb="1" eb="2">
      <t>ワリ</t>
    </rPh>
    <phoneticPr fontId="2"/>
  </si>
  <si>
    <t>２割</t>
    <rPh sb="1" eb="2">
      <t>ワリ</t>
    </rPh>
    <phoneticPr fontId="2"/>
  </si>
  <si>
    <t>２軽</t>
    <rPh sb="1" eb="2">
      <t>ケイ</t>
    </rPh>
    <phoneticPr fontId="2"/>
  </si>
  <si>
    <t>医療</t>
    <rPh sb="0" eb="2">
      <t>イリョウ</t>
    </rPh>
    <phoneticPr fontId="2"/>
  </si>
  <si>
    <t>所得割率</t>
    <rPh sb="0" eb="2">
      <t>ショトク</t>
    </rPh>
    <rPh sb="2" eb="3">
      <t>ワリ</t>
    </rPh>
    <rPh sb="3" eb="4">
      <t>リツ</t>
    </rPh>
    <phoneticPr fontId="2"/>
  </si>
  <si>
    <t>支援</t>
    <rPh sb="0" eb="2">
      <t>シエン</t>
    </rPh>
    <phoneticPr fontId="2"/>
  </si>
  <si>
    <t>介護</t>
    <rPh sb="0" eb="2">
      <t>カイゴ</t>
    </rPh>
    <phoneticPr fontId="2"/>
  </si>
  <si>
    <t>均等割額</t>
    <rPh sb="0" eb="3">
      <t>キントウワリ</t>
    </rPh>
    <rPh sb="3" eb="4">
      <t>ガク</t>
    </rPh>
    <phoneticPr fontId="2"/>
  </si>
  <si>
    <t>資産割率</t>
    <rPh sb="0" eb="2">
      <t>シサン</t>
    </rPh>
    <rPh sb="2" eb="3">
      <t>ワリ</t>
    </rPh>
    <rPh sb="3" eb="4">
      <t>リツ</t>
    </rPh>
    <phoneticPr fontId="2"/>
  </si>
  <si>
    <t>課税限度額</t>
    <rPh sb="0" eb="2">
      <t>カゼイ</t>
    </rPh>
    <rPh sb="2" eb="4">
      <t>ゲンド</t>
    </rPh>
    <rPh sb="4" eb="5">
      <t>ガク</t>
    </rPh>
    <phoneticPr fontId="2"/>
  </si>
  <si>
    <t>平等割</t>
    <rPh sb="0" eb="2">
      <t>ビョウドウ</t>
    </rPh>
    <rPh sb="2" eb="3">
      <t>ワリ</t>
    </rPh>
    <phoneticPr fontId="2"/>
  </si>
  <si>
    <t>支援</t>
    <rPh sb="0" eb="2">
      <t>シエン</t>
    </rPh>
    <phoneticPr fontId="2"/>
  </si>
  <si>
    <t>合計所得</t>
    <rPh sb="0" eb="2">
      <t>ゴウケイ</t>
    </rPh>
    <rPh sb="2" eb="4">
      <t>ショトク</t>
    </rPh>
    <phoneticPr fontId="2"/>
  </si>
  <si>
    <t>給与収入</t>
    <rPh sb="0" eb="2">
      <t>キュウヨ</t>
    </rPh>
    <rPh sb="2" eb="4">
      <t>シュウニュウ</t>
    </rPh>
    <phoneticPr fontId="2"/>
  </si>
  <si>
    <t>年金収入</t>
    <rPh sb="0" eb="2">
      <t>ネンキン</t>
    </rPh>
    <rPh sb="2" eb="4">
      <t>シュウニュウ</t>
    </rPh>
    <phoneticPr fontId="2"/>
  </si>
  <si>
    <t>給与所得</t>
    <rPh sb="0" eb="2">
      <t>キュウヨ</t>
    </rPh>
    <rPh sb="2" eb="4">
      <t>ショトク</t>
    </rPh>
    <phoneticPr fontId="2"/>
  </si>
  <si>
    <t>その他の所得</t>
    <rPh sb="2" eb="3">
      <t>タ</t>
    </rPh>
    <rPh sb="4" eb="6">
      <t>ショトク</t>
    </rPh>
    <phoneticPr fontId="2"/>
  </si>
  <si>
    <t>年金所得</t>
    <rPh sb="0" eb="2">
      <t>ネンキン</t>
    </rPh>
    <rPh sb="2" eb="4">
      <t>ショトク</t>
    </rPh>
    <phoneticPr fontId="2"/>
  </si>
  <si>
    <t>給与所得者等</t>
    <rPh sb="0" eb="2">
      <t>キュウヨ</t>
    </rPh>
    <rPh sb="2" eb="4">
      <t>ショトク</t>
    </rPh>
    <rPh sb="4" eb="5">
      <t>シャ</t>
    </rPh>
    <rPh sb="5" eb="6">
      <t>トウ</t>
    </rPh>
    <phoneticPr fontId="2"/>
  </si>
  <si>
    <t>非自発</t>
    <rPh sb="0" eb="1">
      <t>ヒ</t>
    </rPh>
    <rPh sb="1" eb="3">
      <t>ジハツ</t>
    </rPh>
    <phoneticPr fontId="2"/>
  </si>
  <si>
    <t>給与</t>
    <rPh sb="0" eb="2">
      <t>キュウヨ</t>
    </rPh>
    <phoneticPr fontId="2"/>
  </si>
  <si>
    <t>年金</t>
    <rPh sb="0" eb="2">
      <t>ネンキン</t>
    </rPh>
    <phoneticPr fontId="2"/>
  </si>
  <si>
    <t>基礎控除</t>
    <rPh sb="0" eb="2">
      <t>キソ</t>
    </rPh>
    <rPh sb="2" eb="4">
      <t>コウジョ</t>
    </rPh>
    <phoneticPr fontId="2"/>
  </si>
  <si>
    <t>擬主</t>
    <rPh sb="0" eb="1">
      <t>ギ</t>
    </rPh>
    <rPh sb="1" eb="2">
      <t>ヌシ</t>
    </rPh>
    <phoneticPr fontId="2"/>
  </si>
  <si>
    <t>所得者</t>
    <rPh sb="0" eb="2">
      <t>ショトク</t>
    </rPh>
    <rPh sb="2" eb="3">
      <t>シャ</t>
    </rPh>
    <phoneticPr fontId="2"/>
  </si>
  <si>
    <t>軽判人数</t>
    <rPh sb="0" eb="1">
      <t>ケイ</t>
    </rPh>
    <rPh sb="1" eb="2">
      <t>ハン</t>
    </rPh>
    <rPh sb="2" eb="4">
      <t>ニンズウ</t>
    </rPh>
    <phoneticPr fontId="2"/>
  </si>
  <si>
    <t>所得金額調整控除</t>
    <rPh sb="0" eb="2">
      <t>ショトク</t>
    </rPh>
    <rPh sb="2" eb="4">
      <t>キンガク</t>
    </rPh>
    <rPh sb="4" eb="6">
      <t>チョウセイ</t>
    </rPh>
    <rPh sb="6" eb="8">
      <t>コウジョ</t>
    </rPh>
    <phoneticPr fontId="2"/>
  </si>
  <si>
    <t>給与</t>
    <rPh sb="0" eb="2">
      <t>キュウヨ</t>
    </rPh>
    <phoneticPr fontId="2"/>
  </si>
  <si>
    <t>給与30%</t>
    <rPh sb="0" eb="2">
      <t>キュウヨ</t>
    </rPh>
    <phoneticPr fontId="2"/>
  </si>
  <si>
    <t>軽減判定所得</t>
    <rPh sb="0" eb="2">
      <t>ケイゲン</t>
    </rPh>
    <rPh sb="2" eb="4">
      <t>ハンテイ</t>
    </rPh>
    <rPh sb="4" eb="6">
      <t>ショトク</t>
    </rPh>
    <phoneticPr fontId="2"/>
  </si>
  <si>
    <t>軽判所得</t>
    <rPh sb="0" eb="1">
      <t>ケイ</t>
    </rPh>
    <rPh sb="1" eb="2">
      <t>ハン</t>
    </rPh>
    <rPh sb="2" eb="4">
      <t>ショトク</t>
    </rPh>
    <phoneticPr fontId="2"/>
  </si>
  <si>
    <t>軽減</t>
    <rPh sb="0" eb="2">
      <t>ケイゲン</t>
    </rPh>
    <phoneticPr fontId="2"/>
  </si>
  <si>
    <t>基準額</t>
    <rPh sb="0" eb="2">
      <t>キジュン</t>
    </rPh>
    <rPh sb="2" eb="3">
      <t>ガク</t>
    </rPh>
    <phoneticPr fontId="2"/>
  </si>
  <si>
    <t>固定資産税</t>
    <rPh sb="0" eb="2">
      <t>コテイ</t>
    </rPh>
    <rPh sb="2" eb="5">
      <t>シサンゼイ</t>
    </rPh>
    <phoneticPr fontId="2"/>
  </si>
  <si>
    <t>②資産割額</t>
    <rPh sb="1" eb="3">
      <t>シサン</t>
    </rPh>
    <rPh sb="3" eb="4">
      <t>ワリ</t>
    </rPh>
    <rPh sb="4" eb="5">
      <t>ガク</t>
    </rPh>
    <phoneticPr fontId="2"/>
  </si>
  <si>
    <t>④平等割額</t>
    <rPh sb="1" eb="3">
      <t>ビョウドウ</t>
    </rPh>
    <rPh sb="3" eb="4">
      <t>ワリ</t>
    </rPh>
    <rPh sb="4" eb="5">
      <t>ガク</t>
    </rPh>
    <phoneticPr fontId="2"/>
  </si>
  <si>
    <t>0歳～6歳</t>
    <rPh sb="1" eb="2">
      <t>サイ</t>
    </rPh>
    <rPh sb="4" eb="5">
      <t>サイ</t>
    </rPh>
    <phoneticPr fontId="2"/>
  </si>
  <si>
    <t>7歳～39歳</t>
    <rPh sb="1" eb="2">
      <t>サイ</t>
    </rPh>
    <rPh sb="5" eb="6">
      <t>サイ</t>
    </rPh>
    <phoneticPr fontId="2"/>
  </si>
  <si>
    <t>区　分</t>
    <rPh sb="0" eb="1">
      <t>ク</t>
    </rPh>
    <rPh sb="2" eb="3">
      <t>ブン</t>
    </rPh>
    <phoneticPr fontId="2"/>
  </si>
  <si>
    <t>（単位：円）</t>
    <rPh sb="1" eb="3">
      <t>タンイ</t>
    </rPh>
    <rPh sb="4" eb="5">
      <t>エン</t>
    </rPh>
    <phoneticPr fontId="2"/>
  </si>
  <si>
    <t>※国保加入者で、非自発的失業者の保険税軽減が適用となる方は、「非自発」のプルダウンから「●」を選択してください。</t>
    <rPh sb="1" eb="3">
      <t>コクホ</t>
    </rPh>
    <rPh sb="3" eb="6">
      <t>カニュウシャ</t>
    </rPh>
    <rPh sb="8" eb="9">
      <t>ヒ</t>
    </rPh>
    <rPh sb="9" eb="12">
      <t>ジハツテキ</t>
    </rPh>
    <rPh sb="12" eb="15">
      <t>シツギョウシャ</t>
    </rPh>
    <rPh sb="16" eb="18">
      <t>ホケン</t>
    </rPh>
    <rPh sb="18" eb="19">
      <t>ゼイ</t>
    </rPh>
    <rPh sb="19" eb="21">
      <t>ケイゲン</t>
    </rPh>
    <rPh sb="22" eb="24">
      <t>テキヨウ</t>
    </rPh>
    <rPh sb="27" eb="28">
      <t>カタ</t>
    </rPh>
    <rPh sb="31" eb="32">
      <t>ヒ</t>
    </rPh>
    <rPh sb="32" eb="34">
      <t>ジハツ</t>
    </rPh>
    <rPh sb="47" eb="49">
      <t>センタク</t>
    </rPh>
    <phoneticPr fontId="2"/>
  </si>
  <si>
    <t>※①の欄には世帯主の情報を入力してください。世帯主が国保以外（擬制世帯主）の場合でも入力が必要となります。世帯主が</t>
    <rPh sb="3" eb="4">
      <t>ラン</t>
    </rPh>
    <rPh sb="6" eb="9">
      <t>セタイヌシ</t>
    </rPh>
    <rPh sb="10" eb="12">
      <t>ジョウホウ</t>
    </rPh>
    <rPh sb="13" eb="15">
      <t>ニュウリョク</t>
    </rPh>
    <rPh sb="22" eb="25">
      <t>セタイヌシ</t>
    </rPh>
    <rPh sb="26" eb="28">
      <t>コクホ</t>
    </rPh>
    <rPh sb="28" eb="30">
      <t>イガイ</t>
    </rPh>
    <rPh sb="31" eb="33">
      <t>ギセイ</t>
    </rPh>
    <rPh sb="33" eb="36">
      <t>セタイヌシ</t>
    </rPh>
    <rPh sb="38" eb="40">
      <t>バアイ</t>
    </rPh>
    <rPh sb="42" eb="44">
      <t>ニュウリョク</t>
    </rPh>
    <rPh sb="45" eb="47">
      <t>ヒツヨウ</t>
    </rPh>
    <phoneticPr fontId="2"/>
  </si>
  <si>
    <t>　国保以外の場合は、「擬主」のプルダウンから「●」を選択してください。なお、世帯主が75歳以上の場合には、年齢区分を</t>
    <rPh sb="6" eb="8">
      <t>バアイ</t>
    </rPh>
    <rPh sb="11" eb="12">
      <t>ギ</t>
    </rPh>
    <rPh sb="12" eb="13">
      <t>ヌシ</t>
    </rPh>
    <rPh sb="26" eb="28">
      <t>センタク</t>
    </rPh>
    <rPh sb="38" eb="40">
      <t>セタイ</t>
    </rPh>
    <rPh sb="40" eb="41">
      <t>ヌシ</t>
    </rPh>
    <rPh sb="44" eb="45">
      <t>サイ</t>
    </rPh>
    <rPh sb="45" eb="47">
      <t>イジョウ</t>
    </rPh>
    <rPh sb="48" eb="50">
      <t>バアイ</t>
    </rPh>
    <rPh sb="53" eb="55">
      <t>ネンレイ</t>
    </rPh>
    <rPh sb="55" eb="57">
      <t>クブン</t>
    </rPh>
    <phoneticPr fontId="2"/>
  </si>
  <si>
    <t>　「65歳～74歳」とし、「擬主」を選択してください。②以降の欄は、試算を希望する国保の世帯員情報を入力してください。</t>
    <rPh sb="14" eb="15">
      <t>ギ</t>
    </rPh>
    <rPh sb="15" eb="16">
      <t>ヌシ</t>
    </rPh>
    <rPh sb="18" eb="20">
      <t>センタク</t>
    </rPh>
    <rPh sb="28" eb="30">
      <t>イコウ</t>
    </rPh>
    <rPh sb="31" eb="32">
      <t>ラン</t>
    </rPh>
    <rPh sb="34" eb="36">
      <t>シサン</t>
    </rPh>
    <rPh sb="37" eb="39">
      <t>キボウ</t>
    </rPh>
    <rPh sb="41" eb="43">
      <t>コクホ</t>
    </rPh>
    <rPh sb="44" eb="46">
      <t>セタイ</t>
    </rPh>
    <rPh sb="46" eb="47">
      <t>イン</t>
    </rPh>
    <rPh sb="47" eb="49">
      <t>ジョウホウ</t>
    </rPh>
    <rPh sb="50" eb="52">
      <t>ニュウリョク</t>
    </rPh>
    <phoneticPr fontId="2"/>
  </si>
  <si>
    <r>
      <t>１</t>
    </r>
    <r>
      <rPr>
        <sz val="14"/>
        <color rgb="FFFF0000"/>
        <rFont val="HG丸ｺﾞｼｯｸM-PRO"/>
        <family val="3"/>
        <charset val="128"/>
      </rPr>
      <t>　</t>
    </r>
    <r>
      <rPr>
        <sz val="14"/>
        <rFont val="HG丸ｺﾞｼｯｸM-PRO"/>
        <family val="3"/>
        <charset val="128"/>
      </rPr>
      <t>国保の</t>
    </r>
    <r>
      <rPr>
        <sz val="14"/>
        <color theme="1"/>
        <rFont val="HG丸ｺﾞｼｯｸM-PRO"/>
        <family val="3"/>
        <charset val="128"/>
      </rPr>
      <t>加入期間を選択してください。</t>
    </r>
    <rPh sb="2" eb="4">
      <t>コクホ</t>
    </rPh>
    <rPh sb="5" eb="7">
      <t>カニュウ</t>
    </rPh>
    <rPh sb="7" eb="9">
      <t>キカン</t>
    </rPh>
    <rPh sb="10" eb="12">
      <t>センタク</t>
    </rPh>
    <phoneticPr fontId="2"/>
  </si>
  <si>
    <t>・令和７年度の国民健康保険税（年税額）</t>
    <rPh sb="1" eb="3">
      <t>レイワ</t>
    </rPh>
    <rPh sb="13" eb="14">
      <t>ゼイ</t>
    </rPh>
    <rPh sb="15" eb="18">
      <t>ネンゼイガク</t>
    </rPh>
    <phoneticPr fontId="2"/>
  </si>
  <si>
    <t>・ 適用される軽減率</t>
    <rPh sb="2" eb="4">
      <t>テキヨウ</t>
    </rPh>
    <rPh sb="7" eb="9">
      <t>ケイゲン</t>
    </rPh>
    <rPh sb="9" eb="10">
      <t>リツ</t>
    </rPh>
    <phoneticPr fontId="2"/>
  </si>
  <si>
    <t>《国民健康保険税内訳》</t>
    <rPh sb="1" eb="3">
      <t>コクミン</t>
    </rPh>
    <rPh sb="3" eb="5">
      <t>ケンコウ</t>
    </rPh>
    <rPh sb="5" eb="7">
      <t>ホケン</t>
    </rPh>
    <rPh sb="7" eb="8">
      <t>ゼイ</t>
    </rPh>
    <rPh sb="8" eb="10">
      <t>ウチワケ</t>
    </rPh>
    <phoneticPr fontId="2"/>
  </si>
  <si>
    <t>②均等割額</t>
    <rPh sb="1" eb="4">
      <t>キントウワリ</t>
    </rPh>
    <rPh sb="4" eb="5">
      <t>ガク</t>
    </rPh>
    <phoneticPr fontId="2"/>
  </si>
  <si>
    <r>
      <t>③算出合計額</t>
    </r>
    <r>
      <rPr>
        <sz val="10"/>
        <rFont val="HG丸ｺﾞｼｯｸM-PRO"/>
        <family val="3"/>
        <charset val="128"/>
      </rPr>
      <t>（①＋②）</t>
    </r>
    <rPh sb="1" eb="3">
      <t>サンシュツ</t>
    </rPh>
    <rPh sb="3" eb="5">
      <t>ゴウケイ</t>
    </rPh>
    <rPh sb="5" eb="6">
      <t>ガク</t>
    </rPh>
    <phoneticPr fontId="2"/>
  </si>
  <si>
    <t>④限度超過額</t>
    <rPh sb="1" eb="3">
      <t>ゲンド</t>
    </rPh>
    <rPh sb="3" eb="5">
      <t>チョウカ</t>
    </rPh>
    <rPh sb="5" eb="6">
      <t>ガク</t>
    </rPh>
    <phoneticPr fontId="2"/>
  </si>
  <si>
    <r>
      <t>⑤決定保険税額</t>
    </r>
    <r>
      <rPr>
        <sz val="12"/>
        <rFont val="HG丸ｺﾞｼｯｸM-PRO"/>
        <family val="3"/>
        <charset val="128"/>
      </rPr>
      <t>（③－④）</t>
    </r>
    <rPh sb="1" eb="3">
      <t>ケッテイ</t>
    </rPh>
    <rPh sb="3" eb="5">
      <t>ホケン</t>
    </rPh>
    <rPh sb="5" eb="7">
      <t>ゼイガク</t>
    </rPh>
    <rPh sb="6" eb="7">
      <t>ガク</t>
    </rPh>
    <phoneticPr fontId="2"/>
  </si>
  <si>
    <r>
      <t>⑥月割保険税</t>
    </r>
    <r>
      <rPr>
        <sz val="12"/>
        <rFont val="HG丸ｺﾞｼｯｸM-PRO"/>
        <family val="3"/>
        <charset val="128"/>
      </rPr>
      <t>（⑤×月数÷12）</t>
    </r>
    <rPh sb="1" eb="3">
      <t>ツキワリ</t>
    </rPh>
    <rPh sb="3" eb="5">
      <t>ホケン</t>
    </rPh>
    <rPh sb="5" eb="6">
      <t>ゼイ</t>
    </rPh>
    <rPh sb="9" eb="11">
      <t>ツキスウ</t>
    </rPh>
    <phoneticPr fontId="2"/>
  </si>
  <si>
    <t>※非自発の給与所得は30%減額表示</t>
    <rPh sb="1" eb="2">
      <t>ヒ</t>
    </rPh>
    <rPh sb="2" eb="4">
      <t>ジハツ</t>
    </rPh>
    <rPh sb="5" eb="7">
      <t>キュウヨ</t>
    </rPh>
    <rPh sb="7" eb="9">
      <t>ショトク</t>
    </rPh>
    <rPh sb="13" eb="15">
      <t>ゲンガク</t>
    </rPh>
    <rPh sb="15" eb="17">
      <t>ヒョウジ</t>
    </rPh>
    <phoneticPr fontId="2"/>
  </si>
  <si>
    <r>
      <t>２　加入者</t>
    </r>
    <r>
      <rPr>
        <sz val="14"/>
        <color rgb="FFFF0000"/>
        <rFont val="HG丸ｺﾞｼｯｸM-PRO"/>
        <family val="3"/>
        <charset val="128"/>
      </rPr>
      <t>（擬主含む）</t>
    </r>
    <r>
      <rPr>
        <sz val="14"/>
        <color theme="1"/>
        <rFont val="HG丸ｺﾞｼｯｸM-PRO"/>
        <family val="3"/>
        <charset val="128"/>
      </rPr>
      <t>の年齢区分</t>
    </r>
    <r>
      <rPr>
        <sz val="14"/>
        <rFont val="HG丸ｺﾞｼｯｸM-PRO"/>
        <family val="3"/>
        <charset val="128"/>
      </rPr>
      <t>(令和7年4月1日時点)</t>
    </r>
    <r>
      <rPr>
        <sz val="14"/>
        <color theme="1"/>
        <rFont val="HG丸ｺﾞｼｯｸM-PRO"/>
        <family val="3"/>
        <charset val="128"/>
      </rPr>
      <t>を選択し、各収入金額・所得金額を入力してください。</t>
    </r>
    <rPh sb="2" eb="4">
      <t>カニュウ</t>
    </rPh>
    <rPh sb="4" eb="5">
      <t>シャ</t>
    </rPh>
    <rPh sb="6" eb="7">
      <t>ギ</t>
    </rPh>
    <rPh sb="7" eb="8">
      <t>ヌシ</t>
    </rPh>
    <rPh sb="8" eb="9">
      <t>フク</t>
    </rPh>
    <rPh sb="12" eb="14">
      <t>ネンレイ</t>
    </rPh>
    <rPh sb="14" eb="16">
      <t>クブン</t>
    </rPh>
    <rPh sb="17" eb="19">
      <t>レイワ</t>
    </rPh>
    <rPh sb="20" eb="21">
      <t>ネン</t>
    </rPh>
    <rPh sb="22" eb="23">
      <t>ガツ</t>
    </rPh>
    <rPh sb="24" eb="25">
      <t>ニチ</t>
    </rPh>
    <rPh sb="25" eb="27">
      <t>ジテン</t>
    </rPh>
    <rPh sb="29" eb="31">
      <t>センタク</t>
    </rPh>
    <rPh sb="33" eb="34">
      <t>カク</t>
    </rPh>
    <rPh sb="34" eb="36">
      <t>シュウニュウ</t>
    </rPh>
    <rPh sb="36" eb="37">
      <t>キン</t>
    </rPh>
    <rPh sb="37" eb="38">
      <t>ガク</t>
    </rPh>
    <rPh sb="39" eb="41">
      <t>ショトク</t>
    </rPh>
    <rPh sb="41" eb="43">
      <t>キンガク</t>
    </rPh>
    <rPh sb="43" eb="44">
      <t>ゼイガク</t>
    </rPh>
    <rPh sb="44" eb="46">
      <t>ニュウリョク</t>
    </rPh>
    <phoneticPr fontId="2"/>
  </si>
  <si>
    <t>保険税の試算結果は概算であり、実際の決定税額ではありません。ご利用に当たっては、</t>
    <rPh sb="0" eb="2">
      <t>ホケン</t>
    </rPh>
    <rPh sb="2" eb="3">
      <t>ゼイ</t>
    </rPh>
    <rPh sb="4" eb="6">
      <t>シサン</t>
    </rPh>
    <rPh sb="6" eb="8">
      <t>ケッカ</t>
    </rPh>
    <rPh sb="9" eb="11">
      <t>ガイサン</t>
    </rPh>
    <rPh sb="15" eb="17">
      <t>ジッサイ</t>
    </rPh>
    <rPh sb="18" eb="20">
      <t>ケッテイ</t>
    </rPh>
    <rPh sb="20" eb="21">
      <t>ゼイ</t>
    </rPh>
    <rPh sb="21" eb="22">
      <t>ガク</t>
    </rPh>
    <rPh sb="31" eb="33">
      <t>リヨウ</t>
    </rPh>
    <rPh sb="34" eb="35">
      <t>ア</t>
    </rPh>
    <phoneticPr fontId="2"/>
  </si>
  <si>
    <t>自己責任でお願いします。あくまで参考の範囲（目安）としてご利用ください。</t>
    <rPh sb="0" eb="2">
      <t>ジコ</t>
    </rPh>
    <rPh sb="2" eb="4">
      <t>セキニン</t>
    </rPh>
    <rPh sb="6" eb="7">
      <t>ネガ</t>
    </rPh>
    <rPh sb="16" eb="18">
      <t>サンコウ</t>
    </rPh>
    <rPh sb="19" eb="21">
      <t>ハンイ</t>
    </rPh>
    <rPh sb="22" eb="24">
      <t>メヤス</t>
    </rPh>
    <rPh sb="29" eb="31">
      <t>リヨウ</t>
    </rPh>
    <phoneticPr fontId="2"/>
  </si>
  <si>
    <t>東大和市国民健康保険税試算表（令和７年度）</t>
    <rPh sb="0" eb="4">
      <t>ヒガシヤマトシ</t>
    </rPh>
    <rPh sb="10" eb="11">
      <t>ゼイ</t>
    </rPh>
    <rPh sb="11" eb="14">
      <t>シサンヒョウ</t>
    </rPh>
    <rPh sb="15" eb="17">
      <t>レイワ</t>
    </rPh>
    <rPh sb="18" eb="20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</si>
</sst>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25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13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u/>
      <sz val="14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9"/>
      <color rgb="FFDDEBF7"/>
      <name val="HG丸ｺﾞｼｯｸM-PRO"/>
      <family val="3"/>
      <charset val="128"/>
    </font>
    <font>
      <sz val="9"/>
      <name val="HG丸ｺﾞｼｯｸM-PRO"/>
      <family val="3"/>
      <charset val="128"/>
    </font>
    <font>
      <sz val="6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1"/>
      <name val="ＭＳ Ｐゴシック"/>
      <family val="2"/>
      <charset val="128"/>
      <scheme val="minor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rgb="FF00B050"/>
      </left>
      <right/>
      <top style="thick">
        <color rgb="FF00B050"/>
      </top>
      <bottom style="thick">
        <color rgb="FF00B050"/>
      </bottom>
      <diagonal/>
    </border>
    <border>
      <left/>
      <right/>
      <top style="thick">
        <color rgb="FF00B050"/>
      </top>
      <bottom style="thick">
        <color rgb="FF00B050"/>
      </bottom>
      <diagonal/>
    </border>
    <border>
      <left/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/>
      <bottom/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/>
      <right style="thick">
        <color rgb="FF00B050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12" fillId="6" borderId="0" xfId="0" applyFont="1" applyFill="1">
      <alignment vertical="center"/>
    </xf>
    <xf numFmtId="0" fontId="4" fillId="6" borderId="0" xfId="0" applyFont="1" applyFill="1">
      <alignment vertical="center"/>
    </xf>
    <xf numFmtId="0" fontId="13" fillId="6" borderId="0" xfId="0" applyFont="1" applyFill="1">
      <alignment vertical="center"/>
    </xf>
    <xf numFmtId="0" fontId="14" fillId="6" borderId="0" xfId="0" applyFont="1" applyFill="1">
      <alignment vertical="center"/>
    </xf>
    <xf numFmtId="0" fontId="4" fillId="7" borderId="0" xfId="0" applyFont="1" applyFill="1">
      <alignment vertical="center"/>
    </xf>
    <xf numFmtId="0" fontId="1" fillId="7" borderId="0" xfId="0" applyFont="1" applyFill="1">
      <alignment vertical="center"/>
    </xf>
    <xf numFmtId="0" fontId="5" fillId="7" borderId="0" xfId="0" applyFont="1" applyFill="1">
      <alignment vertical="center"/>
    </xf>
    <xf numFmtId="0" fontId="1" fillId="7" borderId="9" xfId="0" applyFont="1" applyFill="1" applyBorder="1">
      <alignment vertical="center"/>
    </xf>
    <xf numFmtId="0" fontId="1" fillId="7" borderId="10" xfId="0" applyFont="1" applyFill="1" applyBorder="1">
      <alignment vertical="center"/>
    </xf>
    <xf numFmtId="0" fontId="1" fillId="7" borderId="11" xfId="0" applyFont="1" applyFill="1" applyBorder="1">
      <alignment vertical="center"/>
    </xf>
    <xf numFmtId="0" fontId="7" fillId="7" borderId="0" xfId="0" applyFont="1" applyFill="1">
      <alignment vertical="center"/>
    </xf>
    <xf numFmtId="0" fontId="5" fillId="7" borderId="19" xfId="0" applyFont="1" applyFill="1" applyBorder="1">
      <alignment vertical="center"/>
    </xf>
    <xf numFmtId="0" fontId="3" fillId="7" borderId="0" xfId="0" applyFont="1" applyFill="1">
      <alignment vertical="center"/>
    </xf>
    <xf numFmtId="0" fontId="8" fillId="7" borderId="0" xfId="0" applyFont="1" applyFill="1">
      <alignment vertical="center"/>
    </xf>
    <xf numFmtId="0" fontId="9" fillId="7" borderId="0" xfId="0" applyFont="1" applyFill="1">
      <alignment vertical="center"/>
    </xf>
    <xf numFmtId="176" fontId="5" fillId="7" borderId="0" xfId="0" applyNumberFormat="1" applyFont="1" applyFill="1">
      <alignment vertical="center"/>
    </xf>
    <xf numFmtId="0" fontId="10" fillId="7" borderId="0" xfId="0" applyFont="1" applyFill="1">
      <alignment vertical="center"/>
    </xf>
    <xf numFmtId="0" fontId="5" fillId="6" borderId="0" xfId="0" applyFont="1" applyFill="1">
      <alignment vertical="center"/>
    </xf>
    <xf numFmtId="176" fontId="5" fillId="6" borderId="0" xfId="0" applyNumberFormat="1" applyFont="1" applyFill="1">
      <alignment vertical="center"/>
    </xf>
    <xf numFmtId="176" fontId="9" fillId="6" borderId="0" xfId="0" applyNumberFormat="1" applyFont="1" applyFill="1">
      <alignment vertical="center"/>
    </xf>
    <xf numFmtId="0" fontId="18" fillId="0" borderId="0" xfId="0" applyFont="1" applyProtection="1">
      <alignment vertical="center"/>
    </xf>
    <xf numFmtId="0" fontId="1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1" fillId="0" borderId="18" xfId="0" applyFont="1" applyBorder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20" fillId="0" borderId="0" xfId="0" applyFont="1" applyAlignment="1" applyProtection="1"/>
    <xf numFmtId="0" fontId="17" fillId="0" borderId="0" xfId="0" applyFont="1" applyAlignment="1" applyProtection="1"/>
    <xf numFmtId="0" fontId="1" fillId="0" borderId="1" xfId="0" applyFont="1" applyBorder="1" applyProtection="1">
      <alignment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13" fillId="0" borderId="0" xfId="0" applyFont="1" applyProtection="1">
      <alignment vertical="center"/>
    </xf>
    <xf numFmtId="0" fontId="15" fillId="0" borderId="0" xfId="0" applyFont="1" applyProtection="1">
      <alignment vertical="center"/>
    </xf>
    <xf numFmtId="0" fontId="23" fillId="0" borderId="0" xfId="0" applyFo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/>
    </xf>
    <xf numFmtId="176" fontId="1" fillId="0" borderId="0" xfId="0" applyNumberFormat="1" applyFont="1" applyProtection="1">
      <alignment vertical="center"/>
    </xf>
    <xf numFmtId="0" fontId="7" fillId="0" borderId="0" xfId="0" applyFont="1" applyProtection="1">
      <alignment vertical="center"/>
    </xf>
    <xf numFmtId="0" fontId="11" fillId="0" borderId="0" xfId="0" applyFont="1" applyAlignment="1" applyProtection="1">
      <alignment horizontal="center" vertical="center"/>
    </xf>
    <xf numFmtId="0" fontId="19" fillId="0" borderId="0" xfId="0" applyFont="1" applyAlignment="1" applyProtection="1">
      <alignment horizontal="left" vertical="center"/>
    </xf>
    <xf numFmtId="0" fontId="1" fillId="5" borderId="5" xfId="0" applyFont="1" applyFill="1" applyBorder="1" applyProtection="1">
      <alignment vertical="center"/>
    </xf>
    <xf numFmtId="0" fontId="10" fillId="0" borderId="0" xfId="0" applyFont="1" applyProtection="1">
      <alignment vertical="center"/>
    </xf>
    <xf numFmtId="0" fontId="16" fillId="0" borderId="0" xfId="0" applyFont="1" applyProtection="1">
      <alignment vertical="center"/>
    </xf>
    <xf numFmtId="0" fontId="1" fillId="3" borderId="1" xfId="0" applyFont="1" applyFill="1" applyBorder="1" applyAlignment="1" applyProtection="1">
      <alignment horizontal="center" vertical="center"/>
    </xf>
    <xf numFmtId="176" fontId="1" fillId="2" borderId="13" xfId="0" applyNumberFormat="1" applyFont="1" applyFill="1" applyBorder="1" applyProtection="1">
      <alignment vertical="center"/>
    </xf>
    <xf numFmtId="176" fontId="1" fillId="2" borderId="20" xfId="0" applyNumberFormat="1" applyFont="1" applyFill="1" applyBorder="1" applyProtection="1">
      <alignment vertical="center"/>
    </xf>
    <xf numFmtId="176" fontId="1" fillId="2" borderId="14" xfId="0" applyNumberFormat="1" applyFont="1" applyFill="1" applyBorder="1" applyProtection="1">
      <alignment vertical="center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176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8" borderId="13" xfId="0" applyFont="1" applyFill="1" applyBorder="1" applyAlignment="1" applyProtection="1">
      <alignment horizontal="center" vertical="center"/>
      <protection locked="0"/>
    </xf>
    <xf numFmtId="0" fontId="1" fillId="8" borderId="14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8" borderId="1" xfId="0" applyFont="1" applyFill="1" applyBorder="1" applyAlignment="1" applyProtection="1">
      <alignment horizontal="center" vertical="center"/>
      <protection locked="0"/>
    </xf>
    <xf numFmtId="176" fontId="1" fillId="8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horizontal="center" vertical="center"/>
    </xf>
    <xf numFmtId="176" fontId="1" fillId="5" borderId="1" xfId="0" applyNumberFormat="1" applyFont="1" applyFill="1" applyBorder="1" applyAlignment="1" applyProtection="1">
      <alignment horizontal="right" vertical="center"/>
    </xf>
    <xf numFmtId="176" fontId="1" fillId="5" borderId="13" xfId="0" applyNumberFormat="1" applyFont="1" applyFill="1" applyBorder="1" applyAlignment="1" applyProtection="1">
      <alignment horizontal="right" vertical="center"/>
    </xf>
    <xf numFmtId="0" fontId="19" fillId="4" borderId="5" xfId="0" applyFont="1" applyFill="1" applyBorder="1" applyAlignment="1" applyProtection="1">
      <alignment vertical="center" shrinkToFit="1"/>
    </xf>
    <xf numFmtId="0" fontId="22" fillId="4" borderId="5" xfId="0" applyFont="1" applyFill="1" applyBorder="1" applyAlignment="1" applyProtection="1">
      <alignment vertical="center" shrinkToFit="1"/>
    </xf>
    <xf numFmtId="176" fontId="8" fillId="5" borderId="5" xfId="0" applyNumberFormat="1" applyFont="1" applyFill="1" applyBorder="1" applyProtection="1">
      <alignment vertical="center"/>
    </xf>
    <xf numFmtId="0" fontId="1" fillId="5" borderId="2" xfId="0" applyFont="1" applyFill="1" applyBorder="1" applyAlignment="1" applyProtection="1">
      <alignment horizontal="center" vertical="center"/>
    </xf>
    <xf numFmtId="0" fontId="1" fillId="5" borderId="3" xfId="0" applyFont="1" applyFill="1" applyBorder="1" applyAlignment="1" applyProtection="1">
      <alignment horizontal="center" vertical="center"/>
    </xf>
    <xf numFmtId="0" fontId="1" fillId="5" borderId="4" xfId="0" applyFont="1" applyFill="1" applyBorder="1" applyAlignment="1" applyProtection="1">
      <alignment horizontal="center" vertical="center"/>
    </xf>
    <xf numFmtId="176" fontId="1" fillId="5" borderId="2" xfId="0" applyNumberFormat="1" applyFont="1" applyFill="1" applyBorder="1" applyAlignment="1" applyProtection="1">
      <alignment horizontal="right" vertical="center"/>
    </xf>
    <xf numFmtId="176" fontId="1" fillId="5" borderId="3" xfId="0" applyNumberFormat="1" applyFont="1" applyFill="1" applyBorder="1" applyAlignment="1" applyProtection="1">
      <alignment horizontal="right" vertical="center"/>
    </xf>
    <xf numFmtId="176" fontId="1" fillId="5" borderId="4" xfId="0" applyNumberFormat="1" applyFont="1" applyFill="1" applyBorder="1" applyAlignment="1" applyProtection="1">
      <alignment horizontal="right" vertical="center"/>
    </xf>
    <xf numFmtId="0" fontId="2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/>
    </xf>
    <xf numFmtId="0" fontId="11" fillId="0" borderId="12" xfId="0" applyFont="1" applyBorder="1" applyAlignment="1" applyProtection="1">
      <alignment horizontal="left" vertical="center"/>
    </xf>
    <xf numFmtId="0" fontId="21" fillId="0" borderId="0" xfId="0" applyFont="1" applyProtection="1">
      <alignment vertical="center"/>
    </xf>
    <xf numFmtId="0" fontId="11" fillId="0" borderId="0" xfId="0" applyFont="1" applyProtection="1">
      <alignment vertical="center"/>
    </xf>
    <xf numFmtId="0" fontId="11" fillId="0" borderId="12" xfId="0" applyFont="1" applyBorder="1" applyProtection="1">
      <alignment vertical="center"/>
    </xf>
    <xf numFmtId="0" fontId="19" fillId="4" borderId="5" xfId="0" applyFont="1" applyFill="1" applyBorder="1" applyProtection="1">
      <alignment vertical="center"/>
    </xf>
    <xf numFmtId="0" fontId="22" fillId="4" borderId="5" xfId="0" applyFont="1" applyFill="1" applyBorder="1" applyProtection="1">
      <alignment vertical="center"/>
    </xf>
    <xf numFmtId="176" fontId="8" fillId="5" borderId="6" xfId="0" applyNumberFormat="1" applyFont="1" applyFill="1" applyBorder="1" applyProtection="1">
      <alignment vertical="center"/>
    </xf>
    <xf numFmtId="176" fontId="8" fillId="5" borderId="7" xfId="0" applyNumberFormat="1" applyFont="1" applyFill="1" applyBorder="1" applyProtection="1">
      <alignment vertical="center"/>
    </xf>
    <xf numFmtId="176" fontId="8" fillId="5" borderId="8" xfId="0" applyNumberFormat="1" applyFont="1" applyFill="1" applyBorder="1" applyProtection="1">
      <alignment vertical="center"/>
    </xf>
    <xf numFmtId="0" fontId="1" fillId="4" borderId="5" xfId="0" applyFont="1" applyFill="1" applyBorder="1" applyAlignment="1" applyProtection="1">
      <alignment horizontal="center" vertical="center"/>
    </xf>
    <xf numFmtId="0" fontId="1" fillId="4" borderId="5" xfId="0" applyFont="1" applyFill="1" applyBorder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5" xfId="0" applyFill="1" applyBorder="1" applyProtection="1">
      <alignment vertical="center"/>
    </xf>
    <xf numFmtId="0" fontId="7" fillId="3" borderId="13" xfId="0" applyFont="1" applyFill="1" applyBorder="1" applyAlignment="1" applyProtection="1">
      <alignment horizontal="center" vertical="center"/>
    </xf>
    <xf numFmtId="0" fontId="7" fillId="3" borderId="14" xfId="0" applyFont="1" applyFill="1" applyBorder="1" applyAlignment="1" applyProtection="1">
      <alignment horizontal="center" vertical="center"/>
    </xf>
    <xf numFmtId="0" fontId="8" fillId="3" borderId="13" xfId="0" applyFont="1" applyFill="1" applyBorder="1" applyAlignment="1" applyProtection="1">
      <alignment horizontal="center" vertical="center"/>
    </xf>
    <xf numFmtId="0" fontId="8" fillId="3" borderId="14" xfId="0" applyFont="1" applyFill="1" applyBorder="1" applyAlignment="1" applyProtection="1">
      <alignment horizontal="center" vertical="center"/>
    </xf>
    <xf numFmtId="176" fontId="1" fillId="6" borderId="1" xfId="0" applyNumberFormat="1" applyFont="1" applyFill="1" applyBorder="1" applyAlignment="1" applyProtection="1">
      <alignment horizontal="right" vertical="center"/>
    </xf>
    <xf numFmtId="176" fontId="1" fillId="6" borderId="13" xfId="0" applyNumberFormat="1" applyFont="1" applyFill="1" applyBorder="1" applyAlignment="1" applyProtection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DEBF7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65</xdr:col>
      <xdr:colOff>176893</xdr:colOff>
      <xdr:row>1</xdr:row>
      <xdr:rowOff>231321</xdr:rowOff>
    </xdr:from>
    <xdr:to>
      <xdr:col>69</xdr:col>
      <xdr:colOff>190500</xdr:colOff>
      <xdr:row>3</xdr:row>
      <xdr:rowOff>81643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81E49F0-49A9-0997-E9D4-E3A039527D05}"/>
            </a:ext>
          </a:extLst>
        </xdr:cNvPr>
        <xdr:cNvSpPr/>
      </xdr:nvSpPr>
      <xdr:spPr>
        <a:xfrm>
          <a:off x="16151679" y="476250"/>
          <a:ext cx="2585357" cy="340179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/>
            <a:t>計算用のパラメータ設定エリア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J39"/>
  <sheetViews>
    <sheetView tabSelected="1" view="pageBreakPreview" zoomScaleNormal="85" zoomScaleSheetLayoutView="100" workbookViewId="0">
      <selection activeCell="B4" sqref="B4:H4"/>
    </sheetView>
  </sheetViews>
  <sheetFormatPr defaultColWidth="3.25" defaultRowHeight="18.95" customHeight="1" x14ac:dyDescent="0.15"/>
  <cols>
    <col min="1" max="1" width="4" style="1" customWidth="1"/>
    <col min="2" max="19" width="3.25" style="1"/>
    <col min="20" max="20" width="3.25" style="1" customWidth="1"/>
    <col min="21" max="33" width="3.25" style="1"/>
    <col min="34" max="54" width="3.25" style="2" customWidth="1"/>
    <col min="55" max="60" width="3.25" style="2" hidden="1" customWidth="1"/>
    <col min="61" max="61" width="3.25" style="2" customWidth="1"/>
    <col min="62" max="65" width="3.25" style="16" hidden="1" customWidth="1"/>
    <col min="66" max="67" width="9.25" style="16" hidden="1" customWidth="1"/>
    <col min="68" max="68" width="8.625" style="9" hidden="1" customWidth="1"/>
    <col min="69" max="69" width="6.625" style="9" hidden="1" customWidth="1"/>
    <col min="70" max="81" width="6.625" style="10" hidden="1" customWidth="1"/>
    <col min="82" max="82" width="14.5" style="9" hidden="1" customWidth="1"/>
    <col min="83" max="83" width="4.375" style="9" hidden="1" customWidth="1"/>
    <col min="84" max="84" width="3.25" style="9" hidden="1" customWidth="1"/>
    <col min="85" max="87" width="8.25" style="9" hidden="1" customWidth="1"/>
    <col min="88" max="88" width="3.25" style="1" customWidth="1"/>
    <col min="89" max="16384" width="3.25" style="1"/>
  </cols>
  <sheetData>
    <row r="1" spans="1:88" ht="25.5" customHeight="1" x14ac:dyDescent="0.15">
      <c r="A1" s="24" t="s">
        <v>102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6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8"/>
      <c r="BK1" s="8"/>
      <c r="BL1" s="8"/>
      <c r="BM1" s="8"/>
      <c r="BN1" s="8"/>
      <c r="BO1" s="8"/>
      <c r="CD1" s="11"/>
    </row>
    <row r="2" spans="1:88" ht="24.95" customHeight="1" x14ac:dyDescent="0.1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6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8"/>
      <c r="BK2" s="8"/>
      <c r="BL2" s="8"/>
      <c r="BM2" s="8"/>
      <c r="BN2" s="8"/>
      <c r="BO2" s="8"/>
      <c r="CD2" s="12" t="s">
        <v>81</v>
      </c>
    </row>
    <row r="3" spans="1:88" ht="18.95" customHeight="1" x14ac:dyDescent="0.15">
      <c r="A3" s="25" t="s">
        <v>89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6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8"/>
      <c r="BK3" s="8"/>
      <c r="BL3" s="8"/>
      <c r="BM3" s="8"/>
      <c r="BN3" s="8"/>
      <c r="BO3" s="8"/>
      <c r="CD3" s="12" t="s">
        <v>82</v>
      </c>
    </row>
    <row r="4" spans="1:88" ht="24.95" customHeight="1" x14ac:dyDescent="0.15">
      <c r="A4" s="25"/>
      <c r="B4" s="51"/>
      <c r="C4" s="52"/>
      <c r="D4" s="52"/>
      <c r="E4" s="52"/>
      <c r="F4" s="52"/>
      <c r="G4" s="52"/>
      <c r="H4" s="53"/>
      <c r="I4" s="28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6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8"/>
      <c r="BK4" s="8"/>
      <c r="BL4" s="8"/>
      <c r="BM4" s="8"/>
      <c r="BN4" s="8"/>
      <c r="BO4" s="8"/>
      <c r="CD4" s="12" t="s">
        <v>0</v>
      </c>
    </row>
    <row r="5" spans="1:88" ht="18.95" customHeight="1" x14ac:dyDescent="0.15">
      <c r="A5" s="25"/>
      <c r="B5" s="25"/>
      <c r="C5" s="25"/>
      <c r="D5" s="25"/>
      <c r="E5" s="25"/>
      <c r="F5" s="29"/>
      <c r="G5" s="29"/>
      <c r="H5" s="29"/>
      <c r="I5" s="29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6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8"/>
      <c r="BK5" s="8"/>
      <c r="BL5" s="8"/>
      <c r="BM5" s="8"/>
      <c r="BN5" s="8"/>
      <c r="BO5" s="8"/>
      <c r="CD5" s="13" t="s">
        <v>2</v>
      </c>
    </row>
    <row r="6" spans="1:88" ht="18.95" customHeight="1" x14ac:dyDescent="0.15">
      <c r="A6" s="25" t="s">
        <v>99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30" t="s">
        <v>84</v>
      </c>
      <c r="AZ6" s="31"/>
      <c r="BA6" s="27"/>
      <c r="BB6" s="27"/>
      <c r="BC6" s="27"/>
      <c r="BD6" s="27"/>
      <c r="BE6" s="27"/>
      <c r="BF6" s="27"/>
      <c r="BG6" s="27"/>
      <c r="BH6" s="27"/>
      <c r="BI6" s="27"/>
      <c r="BJ6" s="8"/>
      <c r="BK6" s="8"/>
      <c r="BL6" s="8"/>
      <c r="BM6" s="8"/>
      <c r="BN6" s="8"/>
      <c r="BO6" s="8"/>
      <c r="CD6" s="11"/>
    </row>
    <row r="7" spans="1:88" ht="21.95" customHeight="1" x14ac:dyDescent="0.15">
      <c r="A7" s="32"/>
      <c r="B7" s="47" t="s">
        <v>3</v>
      </c>
      <c r="C7" s="47"/>
      <c r="D7" s="47"/>
      <c r="E7" s="47"/>
      <c r="F7" s="47"/>
      <c r="G7" s="47"/>
      <c r="H7" s="47"/>
      <c r="I7" s="47" t="s">
        <v>58</v>
      </c>
      <c r="J7" s="47"/>
      <c r="K7" s="47"/>
      <c r="L7" s="47"/>
      <c r="M7" s="47"/>
      <c r="N7" s="47"/>
      <c r="O7" s="47" t="s">
        <v>59</v>
      </c>
      <c r="P7" s="47"/>
      <c r="Q7" s="47"/>
      <c r="R7" s="47"/>
      <c r="S7" s="47"/>
      <c r="T7" s="62"/>
      <c r="U7" s="47" t="s">
        <v>61</v>
      </c>
      <c r="V7" s="47"/>
      <c r="W7" s="47"/>
      <c r="X7" s="47"/>
      <c r="Y7" s="47"/>
      <c r="Z7" s="62"/>
      <c r="AA7" s="91" t="s">
        <v>64</v>
      </c>
      <c r="AB7" s="92"/>
      <c r="AC7" s="89" t="s">
        <v>68</v>
      </c>
      <c r="AD7" s="90"/>
      <c r="AE7" s="47" t="s">
        <v>60</v>
      </c>
      <c r="AF7" s="47"/>
      <c r="AG7" s="47"/>
      <c r="AH7" s="47"/>
      <c r="AI7" s="47"/>
      <c r="AJ7" s="62"/>
      <c r="AK7" s="47" t="s">
        <v>62</v>
      </c>
      <c r="AL7" s="47"/>
      <c r="AM7" s="47"/>
      <c r="AN7" s="47"/>
      <c r="AO7" s="47"/>
      <c r="AP7" s="62"/>
      <c r="AQ7" s="47" t="s">
        <v>57</v>
      </c>
      <c r="AR7" s="47"/>
      <c r="AS7" s="47"/>
      <c r="AT7" s="47"/>
      <c r="AU7" s="47"/>
      <c r="AV7" s="62"/>
      <c r="AW7" s="47" t="s">
        <v>4</v>
      </c>
      <c r="AX7" s="47"/>
      <c r="AY7" s="47"/>
      <c r="AZ7" s="47"/>
      <c r="BA7" s="47"/>
      <c r="BB7" s="62"/>
      <c r="BC7" s="47" t="s">
        <v>78</v>
      </c>
      <c r="BD7" s="47"/>
      <c r="BE7" s="47"/>
      <c r="BF7" s="47"/>
      <c r="BG7" s="47"/>
      <c r="BH7" s="47"/>
      <c r="BI7" s="27"/>
      <c r="BJ7" s="6" t="s">
        <v>65</v>
      </c>
      <c r="BK7" s="6" t="s">
        <v>66</v>
      </c>
      <c r="BL7" s="6" t="s">
        <v>69</v>
      </c>
      <c r="BM7" s="6" t="s">
        <v>70</v>
      </c>
      <c r="BN7" s="6" t="s">
        <v>72</v>
      </c>
      <c r="BO7" s="6" t="s">
        <v>73</v>
      </c>
      <c r="BP7" s="7" t="s">
        <v>71</v>
      </c>
      <c r="BQ7" s="7" t="s">
        <v>74</v>
      </c>
      <c r="BR7" s="21" t="s">
        <v>5</v>
      </c>
      <c r="BS7" s="21" t="s">
        <v>6</v>
      </c>
      <c r="BT7" s="21" t="s">
        <v>7</v>
      </c>
      <c r="BU7" s="21" t="s">
        <v>8</v>
      </c>
      <c r="BV7" s="21" t="s">
        <v>9</v>
      </c>
      <c r="BW7" s="21" t="s">
        <v>10</v>
      </c>
      <c r="BX7" s="21" t="s">
        <v>35</v>
      </c>
      <c r="BY7" s="21" t="s">
        <v>36</v>
      </c>
      <c r="BZ7" s="21" t="s">
        <v>37</v>
      </c>
      <c r="CA7" s="21" t="s">
        <v>38</v>
      </c>
      <c r="CB7" s="21" t="s">
        <v>39</v>
      </c>
      <c r="CC7" s="21" t="s">
        <v>40</v>
      </c>
      <c r="CD7" s="12" t="s">
        <v>1</v>
      </c>
      <c r="CG7" s="14" t="s">
        <v>65</v>
      </c>
      <c r="CJ7" s="3"/>
    </row>
    <row r="8" spans="1:88" ht="21.95" customHeight="1" x14ac:dyDescent="0.15">
      <c r="A8" s="33" t="s">
        <v>12</v>
      </c>
      <c r="B8" s="59"/>
      <c r="C8" s="59"/>
      <c r="D8" s="59"/>
      <c r="E8" s="59"/>
      <c r="F8" s="59"/>
      <c r="G8" s="59"/>
      <c r="H8" s="59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55"/>
      <c r="AB8" s="56"/>
      <c r="AC8" s="55"/>
      <c r="AD8" s="56"/>
      <c r="AE8" s="63">
        <f>IF(BO8-BP8&gt;0,BO8-BP8,0)</f>
        <v>0</v>
      </c>
      <c r="AF8" s="63"/>
      <c r="AG8" s="63"/>
      <c r="AH8" s="63"/>
      <c r="AI8" s="63"/>
      <c r="AJ8" s="64"/>
      <c r="AK8" s="63">
        <f t="shared" ref="AK8" si="0">IF(B8=AGE_0,0,IF(B8=AGE_3,IF(O8&gt;=NS_65_4,O8-NK_65_4,IF(O8&gt;=NS_65_3,O8*NR_65_3-NK_65_3,IF(O8&gt;=NS_65_2,O8*NR_65_2-NK_65_2,IF(O8&gt;=NS_65_1,O8*NR_65_1-NK_65_1,IF(O8&gt;=NK_65_0,O8-NK_65_0,0))))),IF(O8&gt;=NS_64_4,O8-NK_64_4,IF(O8&gt;=NS_64_3,O8*NR_64_3-NK_64_3,IF(O8&gt;=NS_64_2,O8*NR_64_2-NK_64_2,IF(O8&gt;=NS_64_1,O8*NR_64_1-NK_64_1,IF(O8&gt;=NK_64_0,O8-NK_64_0,0)))))))</f>
        <v>0</v>
      </c>
      <c r="AL8" s="63"/>
      <c r="AM8" s="63"/>
      <c r="AN8" s="63"/>
      <c r="AO8" s="63"/>
      <c r="AP8" s="64"/>
      <c r="AQ8" s="63">
        <f>IF(U8+AE8+AK8&lt;0,0,U8+AE8+AK8)</f>
        <v>0</v>
      </c>
      <c r="AR8" s="63"/>
      <c r="AS8" s="63"/>
      <c r="AT8" s="63"/>
      <c r="AU8" s="63"/>
      <c r="AV8" s="64"/>
      <c r="AW8" s="93">
        <f t="shared" ref="AW8:AW15" si="1">IF(AQ8&gt;=KISO_3,AQ8,IF(AQ8&gt;=KISO_2,AQ8-KS_KJ_2,IF(AQ8&gt;=KISO_1,AQ8-KS_KJ_1,IF(AQ8&gt;KISO_0,IF(AQ8-KS_KJ_0&lt;0,0,AQ8-KS_KJ_0),0))))</f>
        <v>0</v>
      </c>
      <c r="AX8" s="93"/>
      <c r="AY8" s="93"/>
      <c r="AZ8" s="93"/>
      <c r="BA8" s="93"/>
      <c r="BB8" s="94"/>
      <c r="BC8" s="48"/>
      <c r="BD8" s="49"/>
      <c r="BE8" s="49"/>
      <c r="BF8" s="49"/>
      <c r="BG8" s="49"/>
      <c r="BH8" s="50"/>
      <c r="BI8" s="27"/>
      <c r="BJ8" s="4">
        <f t="shared" ref="BJ8:BJ15" si="2">IF(I8&gt;550000,1,0)</f>
        <v>0</v>
      </c>
      <c r="BK8" s="4">
        <f t="shared" ref="BK8:BK15" si="3">IF(B8=AGE_3,IF(O8&gt;1250000,1,0),IF(O8&gt;600000,1,0))</f>
        <v>0</v>
      </c>
      <c r="BL8" s="4">
        <f>IF(BJ8+BK8&gt;0,1,0)</f>
        <v>0</v>
      </c>
      <c r="BM8" s="4">
        <f t="shared" ref="BM8:BM15" si="4">IF(AC8&lt;&gt;"●",IF(B8&lt;&gt;AGE_0,1,0),0)</f>
        <v>0</v>
      </c>
      <c r="BN8" s="5">
        <f t="shared" ref="BN8:BN15" si="5">IF(I8&gt;=KS_10,I8-KJ_10,IF(I8&gt;=KS_9,I8*KR_9-KJ_9, IF(I8&gt;=KS_8,TRUNC(I8/4,-3)*KR_8-KJ_8, IF(I8&gt;=KS_7,TRUNC(I8/4,-3)*KR_7-KJ_7, IF(I8&gt;=KS_6,TRUNC(I8/4,-3)*KR_6+KJ_6,IF(I8&gt;=KS_5,KJ_5,IF(I8&gt;=KS_4,KJ_4,IF(I8&gt;=KS_3,KJ_3,IF(I8&gt;=KS_2,KJ_2,IF(I8&gt;=KS_1,I8-KJ_1,IF(I8&gt;=KS_0,0,0)))))))))))</f>
        <v>0</v>
      </c>
      <c r="BO8" s="5">
        <f t="shared" ref="BO8:BO15" si="6">IF(AA8="●",BN8*0.3,BN8)</f>
        <v>0</v>
      </c>
      <c r="BP8" s="5">
        <f>IF(BO8&gt;0,IF(AK8&gt;0,IF(IF(BO8&gt;100000,100000,BO8)+IF(AK8&gt;100000,100000,AK8)&gt;100000,IF(BO8&gt;100000,100000,BO8)+IF(AK8&gt;100000,100000,AK8)-100000,0),0),0)</f>
        <v>0</v>
      </c>
      <c r="BQ8" s="5">
        <f t="shared" ref="BQ8:BQ15" si="7">IF(B8=AGE_3,IF(AK8&gt;=150000,AQ8-150000,AQ8-AK8),AQ8)</f>
        <v>0</v>
      </c>
      <c r="BR8" s="21" t="str">
        <f t="shared" ref="BR8:BR15" si="8">IF(B8=AGE_0,"",IF(AC8="",TRUNC(AW8*IR_SYT),0))</f>
        <v/>
      </c>
      <c r="BS8" s="21" t="str">
        <f t="shared" ref="BS8:BS15" si="9">IF(B8=AGE_0,"",IF(B8=AGE_4,IR_KIN/2,IF(AC8="",IR_KIN,0)))</f>
        <v/>
      </c>
      <c r="BT8" s="21" t="str">
        <f t="shared" ref="BT8:BT15" si="10">IF(B8=AGE_0,"",IF(AC8="",TRUNC(AW8*SI_SYT),0))</f>
        <v/>
      </c>
      <c r="BU8" s="21" t="str">
        <f t="shared" ref="BU8:BU15" si="11">IF(B8=AGE_0,"",IF(B8=AGE_4,SI_KIN/2,IF(AC8="",SI_KIN,0)))</f>
        <v/>
      </c>
      <c r="BV8" s="21" t="str">
        <f t="shared" ref="BV8:BV15" si="12">IF(B8=AGE_2,IF(AC8="",TRUNC(AW8*KG_SYT),0),"")</f>
        <v/>
      </c>
      <c r="BW8" s="21" t="str">
        <f t="shared" ref="BW8:BW15" si="13">IF(B8=AGE_2,IF(AC8="",KG_KIN,0),"")</f>
        <v/>
      </c>
      <c r="BX8" s="21" t="str">
        <f t="shared" ref="BX8:BX15" si="14">IF(B8=AGE_0,"",IF(AC8="",TRUNC(BC8*IR_SAN),0))</f>
        <v/>
      </c>
      <c r="BY8" s="21"/>
      <c r="BZ8" s="21" t="str">
        <f t="shared" ref="BZ8:BZ15" si="15">IF(B8=AGE_0,"",IF(AC8="",TRUNC(BC8*SI_SAN),0))</f>
        <v/>
      </c>
      <c r="CA8" s="21"/>
      <c r="CB8" s="21" t="str">
        <f t="shared" ref="CB8:CB15" si="16">IF(B8=AGE_2,IF(AC8="",TRUNC(BC8*KG_SAN),0),"")</f>
        <v/>
      </c>
      <c r="CC8" s="21"/>
      <c r="CD8" s="12" t="s">
        <v>11</v>
      </c>
      <c r="CG8" s="15">
        <v>0</v>
      </c>
      <c r="CH8" s="15"/>
      <c r="CI8" s="15">
        <v>0</v>
      </c>
      <c r="CJ8" s="3"/>
    </row>
    <row r="9" spans="1:88" ht="21.95" customHeight="1" x14ac:dyDescent="0.15">
      <c r="A9" s="34" t="s">
        <v>14</v>
      </c>
      <c r="B9" s="61"/>
      <c r="C9" s="61"/>
      <c r="D9" s="61"/>
      <c r="E9" s="61"/>
      <c r="F9" s="61"/>
      <c r="G9" s="61"/>
      <c r="H9" s="61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7"/>
      <c r="AB9" s="58"/>
      <c r="AC9" s="57"/>
      <c r="AD9" s="58"/>
      <c r="AE9" s="63">
        <f t="shared" ref="AE9:AE15" si="17">IF(BO9-BP9&gt;0,BO9-BP9,0)</f>
        <v>0</v>
      </c>
      <c r="AF9" s="63"/>
      <c r="AG9" s="63"/>
      <c r="AH9" s="63"/>
      <c r="AI9" s="63"/>
      <c r="AJ9" s="64"/>
      <c r="AK9" s="63">
        <f t="shared" ref="AK9:AK15" si="18">IF(B9=AGE_0,0,IF(B9=AGE_3,IF(O9&gt;=NS_65_4,O9-NK_65_4,IF(O9&gt;=NS_65_3,O9*NR_65_3-NK_65_3,IF(O9&gt;=NS_65_2,O9*NR_65_2-NK_65_2,IF(O9&gt;=NS_65_1,O9*NR_65_1-NK_65_1,IF(O9&gt;=NK_65_0,O9-NK_65_0,0))))),IF(O9&gt;=NS_64_4,O9-NK_64_4,IF(O9&gt;=NS_64_3,O9*NR_64_3-NK_64_3,IF(O9&gt;=NS_64_2,O9*NR_64_2-NK_64_2,IF(O9&gt;=NS_64_1,O9*NR_64_1-NK_64_1,IF(O9&gt;=NK_64_0,O9-NK_64_0,0)))))))</f>
        <v>0</v>
      </c>
      <c r="AL9" s="63"/>
      <c r="AM9" s="63"/>
      <c r="AN9" s="63"/>
      <c r="AO9" s="63"/>
      <c r="AP9" s="64"/>
      <c r="AQ9" s="63">
        <f t="shared" ref="AQ9:AQ15" si="19">IF(U9+AE9+AK9&lt;0,0,U9+AE9+AK9)</f>
        <v>0</v>
      </c>
      <c r="AR9" s="63"/>
      <c r="AS9" s="63"/>
      <c r="AT9" s="63"/>
      <c r="AU9" s="63"/>
      <c r="AV9" s="64"/>
      <c r="AW9" s="63">
        <f t="shared" si="1"/>
        <v>0</v>
      </c>
      <c r="AX9" s="63"/>
      <c r="AY9" s="63"/>
      <c r="AZ9" s="63"/>
      <c r="BA9" s="63"/>
      <c r="BB9" s="64"/>
      <c r="BC9" s="48"/>
      <c r="BD9" s="49"/>
      <c r="BE9" s="49"/>
      <c r="BF9" s="49"/>
      <c r="BG9" s="49"/>
      <c r="BH9" s="50"/>
      <c r="BI9" s="27"/>
      <c r="BJ9" s="4">
        <f t="shared" si="2"/>
        <v>0</v>
      </c>
      <c r="BK9" s="4">
        <f t="shared" si="3"/>
        <v>0</v>
      </c>
      <c r="BL9" s="4">
        <f t="shared" ref="BL9:BL15" si="20">IF(BJ9+BK9&gt;0,1,0)</f>
        <v>0</v>
      </c>
      <c r="BM9" s="4">
        <f t="shared" si="4"/>
        <v>0</v>
      </c>
      <c r="BN9" s="5">
        <f t="shared" si="5"/>
        <v>0</v>
      </c>
      <c r="BO9" s="5">
        <f t="shared" si="6"/>
        <v>0</v>
      </c>
      <c r="BP9" s="5">
        <f t="shared" ref="BP9:BP15" si="21">IF(BO9&gt;0,IF(AK9&gt;0,IF(IF(BO9&gt;100000,100000,BO9)+IF(AK9&gt;100000,100000,AK9)&gt;100000,IF(BO9&gt;100000,100000,BO9)+IF(AK9&gt;100000,100000,AK9)-100000,0),0),0)</f>
        <v>0</v>
      </c>
      <c r="BQ9" s="5">
        <f t="shared" si="7"/>
        <v>0</v>
      </c>
      <c r="BR9" s="21" t="str">
        <f t="shared" si="8"/>
        <v/>
      </c>
      <c r="BS9" s="21" t="str">
        <f t="shared" si="9"/>
        <v/>
      </c>
      <c r="BT9" s="21" t="str">
        <f t="shared" si="10"/>
        <v/>
      </c>
      <c r="BU9" s="21" t="str">
        <f t="shared" si="11"/>
        <v/>
      </c>
      <c r="BV9" s="21" t="str">
        <f t="shared" si="12"/>
        <v/>
      </c>
      <c r="BW9" s="21" t="str">
        <f t="shared" si="13"/>
        <v/>
      </c>
      <c r="BX9" s="21" t="str">
        <f t="shared" si="14"/>
        <v/>
      </c>
      <c r="BY9" s="21"/>
      <c r="BZ9" s="21" t="str">
        <f t="shared" si="15"/>
        <v/>
      </c>
      <c r="CA9" s="21"/>
      <c r="CB9" s="21" t="str">
        <f t="shared" si="16"/>
        <v/>
      </c>
      <c r="CC9" s="21"/>
      <c r="CD9" s="12" t="s">
        <v>13</v>
      </c>
      <c r="CG9" s="15">
        <v>551000</v>
      </c>
      <c r="CH9" s="15"/>
      <c r="CI9" s="15">
        <v>550000</v>
      </c>
      <c r="CJ9" s="3"/>
    </row>
    <row r="10" spans="1:88" ht="21.95" customHeight="1" x14ac:dyDescent="0.15">
      <c r="A10" s="34" t="s">
        <v>16</v>
      </c>
      <c r="B10" s="61"/>
      <c r="C10" s="61"/>
      <c r="D10" s="61"/>
      <c r="E10" s="61"/>
      <c r="F10" s="61"/>
      <c r="G10" s="61"/>
      <c r="H10" s="61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7"/>
      <c r="AB10" s="58"/>
      <c r="AC10" s="57"/>
      <c r="AD10" s="58"/>
      <c r="AE10" s="63">
        <f t="shared" si="17"/>
        <v>0</v>
      </c>
      <c r="AF10" s="63"/>
      <c r="AG10" s="63"/>
      <c r="AH10" s="63"/>
      <c r="AI10" s="63"/>
      <c r="AJ10" s="64"/>
      <c r="AK10" s="63">
        <f t="shared" si="18"/>
        <v>0</v>
      </c>
      <c r="AL10" s="63"/>
      <c r="AM10" s="63"/>
      <c r="AN10" s="63"/>
      <c r="AO10" s="63"/>
      <c r="AP10" s="64"/>
      <c r="AQ10" s="63">
        <f t="shared" si="19"/>
        <v>0</v>
      </c>
      <c r="AR10" s="63"/>
      <c r="AS10" s="63"/>
      <c r="AT10" s="63"/>
      <c r="AU10" s="63"/>
      <c r="AV10" s="64"/>
      <c r="AW10" s="63">
        <f t="shared" si="1"/>
        <v>0</v>
      </c>
      <c r="AX10" s="63"/>
      <c r="AY10" s="63"/>
      <c r="AZ10" s="63"/>
      <c r="BA10" s="63"/>
      <c r="BB10" s="64"/>
      <c r="BC10" s="48"/>
      <c r="BD10" s="49"/>
      <c r="BE10" s="49"/>
      <c r="BF10" s="49"/>
      <c r="BG10" s="49"/>
      <c r="BH10" s="50"/>
      <c r="BI10" s="27"/>
      <c r="BJ10" s="4">
        <f t="shared" si="2"/>
        <v>0</v>
      </c>
      <c r="BK10" s="4">
        <f t="shared" si="3"/>
        <v>0</v>
      </c>
      <c r="BL10" s="4">
        <f t="shared" si="20"/>
        <v>0</v>
      </c>
      <c r="BM10" s="4">
        <f t="shared" si="4"/>
        <v>0</v>
      </c>
      <c r="BN10" s="5">
        <f t="shared" si="5"/>
        <v>0</v>
      </c>
      <c r="BO10" s="5">
        <f t="shared" si="6"/>
        <v>0</v>
      </c>
      <c r="BP10" s="5">
        <f t="shared" si="21"/>
        <v>0</v>
      </c>
      <c r="BQ10" s="5">
        <f t="shared" si="7"/>
        <v>0</v>
      </c>
      <c r="BR10" s="21" t="str">
        <f t="shared" si="8"/>
        <v/>
      </c>
      <c r="BS10" s="21" t="str">
        <f t="shared" si="9"/>
        <v/>
      </c>
      <c r="BT10" s="21" t="str">
        <f t="shared" si="10"/>
        <v/>
      </c>
      <c r="BU10" s="21" t="str">
        <f t="shared" si="11"/>
        <v/>
      </c>
      <c r="BV10" s="21" t="str">
        <f t="shared" si="12"/>
        <v/>
      </c>
      <c r="BW10" s="21" t="str">
        <f t="shared" si="13"/>
        <v/>
      </c>
      <c r="BX10" s="21" t="str">
        <f t="shared" si="14"/>
        <v/>
      </c>
      <c r="BY10" s="21"/>
      <c r="BZ10" s="21" t="str">
        <f t="shared" si="15"/>
        <v/>
      </c>
      <c r="CA10" s="21"/>
      <c r="CB10" s="21" t="str">
        <f t="shared" si="16"/>
        <v/>
      </c>
      <c r="CC10" s="21"/>
      <c r="CD10" s="12" t="s">
        <v>15</v>
      </c>
      <c r="CG10" s="15">
        <v>1619000</v>
      </c>
      <c r="CH10" s="15"/>
      <c r="CI10" s="15">
        <v>1069000</v>
      </c>
      <c r="CJ10" s="3"/>
    </row>
    <row r="11" spans="1:88" ht="21.95" customHeight="1" x14ac:dyDescent="0.15">
      <c r="A11" s="34" t="s">
        <v>18</v>
      </c>
      <c r="B11" s="61"/>
      <c r="C11" s="61"/>
      <c r="D11" s="61"/>
      <c r="E11" s="61"/>
      <c r="F11" s="61"/>
      <c r="G11" s="61"/>
      <c r="H11" s="61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7"/>
      <c r="AB11" s="58"/>
      <c r="AC11" s="57"/>
      <c r="AD11" s="58"/>
      <c r="AE11" s="63">
        <f t="shared" si="17"/>
        <v>0</v>
      </c>
      <c r="AF11" s="63"/>
      <c r="AG11" s="63"/>
      <c r="AH11" s="63"/>
      <c r="AI11" s="63"/>
      <c r="AJ11" s="64"/>
      <c r="AK11" s="63">
        <f t="shared" si="18"/>
        <v>0</v>
      </c>
      <c r="AL11" s="63"/>
      <c r="AM11" s="63"/>
      <c r="AN11" s="63"/>
      <c r="AO11" s="63"/>
      <c r="AP11" s="64"/>
      <c r="AQ11" s="63">
        <f t="shared" si="19"/>
        <v>0</v>
      </c>
      <c r="AR11" s="63"/>
      <c r="AS11" s="63"/>
      <c r="AT11" s="63"/>
      <c r="AU11" s="63"/>
      <c r="AV11" s="64"/>
      <c r="AW11" s="63">
        <f t="shared" si="1"/>
        <v>0</v>
      </c>
      <c r="AX11" s="63"/>
      <c r="AY11" s="63"/>
      <c r="AZ11" s="63"/>
      <c r="BA11" s="63"/>
      <c r="BB11" s="64"/>
      <c r="BC11" s="48"/>
      <c r="BD11" s="49"/>
      <c r="BE11" s="49"/>
      <c r="BF11" s="49"/>
      <c r="BG11" s="49"/>
      <c r="BH11" s="50"/>
      <c r="BI11" s="27"/>
      <c r="BJ11" s="4">
        <f t="shared" si="2"/>
        <v>0</v>
      </c>
      <c r="BK11" s="4">
        <f t="shared" si="3"/>
        <v>0</v>
      </c>
      <c r="BL11" s="4">
        <f t="shared" si="20"/>
        <v>0</v>
      </c>
      <c r="BM11" s="4">
        <f t="shared" si="4"/>
        <v>0</v>
      </c>
      <c r="BN11" s="5">
        <f t="shared" si="5"/>
        <v>0</v>
      </c>
      <c r="BO11" s="5">
        <f t="shared" si="6"/>
        <v>0</v>
      </c>
      <c r="BP11" s="5">
        <f t="shared" si="21"/>
        <v>0</v>
      </c>
      <c r="BQ11" s="5">
        <f t="shared" si="7"/>
        <v>0</v>
      </c>
      <c r="BR11" s="21" t="str">
        <f t="shared" si="8"/>
        <v/>
      </c>
      <c r="BS11" s="21" t="str">
        <f t="shared" si="9"/>
        <v/>
      </c>
      <c r="BT11" s="21" t="str">
        <f t="shared" si="10"/>
        <v/>
      </c>
      <c r="BU11" s="21" t="str">
        <f t="shared" si="11"/>
        <v/>
      </c>
      <c r="BV11" s="21" t="str">
        <f t="shared" si="12"/>
        <v/>
      </c>
      <c r="BW11" s="21" t="str">
        <f t="shared" si="13"/>
        <v/>
      </c>
      <c r="BX11" s="21" t="str">
        <f t="shared" si="14"/>
        <v/>
      </c>
      <c r="BY11" s="21"/>
      <c r="BZ11" s="21" t="str">
        <f t="shared" si="15"/>
        <v/>
      </c>
      <c r="CA11" s="21"/>
      <c r="CB11" s="21" t="str">
        <f t="shared" si="16"/>
        <v/>
      </c>
      <c r="CC11" s="21"/>
      <c r="CD11" s="12" t="s">
        <v>17</v>
      </c>
      <c r="CG11" s="15">
        <v>1620000</v>
      </c>
      <c r="CH11" s="15"/>
      <c r="CI11" s="15">
        <v>1070000</v>
      </c>
      <c r="CJ11" s="3"/>
    </row>
    <row r="12" spans="1:88" ht="21.95" customHeight="1" x14ac:dyDescent="0.15">
      <c r="A12" s="34" t="s">
        <v>20</v>
      </c>
      <c r="B12" s="61"/>
      <c r="C12" s="61"/>
      <c r="D12" s="61"/>
      <c r="E12" s="61"/>
      <c r="F12" s="61"/>
      <c r="G12" s="61"/>
      <c r="H12" s="61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7"/>
      <c r="AB12" s="58"/>
      <c r="AC12" s="57"/>
      <c r="AD12" s="58"/>
      <c r="AE12" s="63">
        <f t="shared" si="17"/>
        <v>0</v>
      </c>
      <c r="AF12" s="63"/>
      <c r="AG12" s="63"/>
      <c r="AH12" s="63"/>
      <c r="AI12" s="63"/>
      <c r="AJ12" s="64"/>
      <c r="AK12" s="63">
        <f t="shared" si="18"/>
        <v>0</v>
      </c>
      <c r="AL12" s="63"/>
      <c r="AM12" s="63"/>
      <c r="AN12" s="63"/>
      <c r="AO12" s="63"/>
      <c r="AP12" s="64"/>
      <c r="AQ12" s="63">
        <f t="shared" si="19"/>
        <v>0</v>
      </c>
      <c r="AR12" s="63"/>
      <c r="AS12" s="63"/>
      <c r="AT12" s="63"/>
      <c r="AU12" s="63"/>
      <c r="AV12" s="64"/>
      <c r="AW12" s="63">
        <f t="shared" si="1"/>
        <v>0</v>
      </c>
      <c r="AX12" s="63"/>
      <c r="AY12" s="63"/>
      <c r="AZ12" s="63"/>
      <c r="BA12" s="63"/>
      <c r="BB12" s="64"/>
      <c r="BC12" s="48"/>
      <c r="BD12" s="49"/>
      <c r="BE12" s="49"/>
      <c r="BF12" s="49"/>
      <c r="BG12" s="49"/>
      <c r="BH12" s="50"/>
      <c r="BI12" s="27"/>
      <c r="BJ12" s="4">
        <f t="shared" si="2"/>
        <v>0</v>
      </c>
      <c r="BK12" s="4">
        <f t="shared" si="3"/>
        <v>0</v>
      </c>
      <c r="BL12" s="4">
        <f t="shared" si="20"/>
        <v>0</v>
      </c>
      <c r="BM12" s="4">
        <f t="shared" si="4"/>
        <v>0</v>
      </c>
      <c r="BN12" s="5">
        <f t="shared" si="5"/>
        <v>0</v>
      </c>
      <c r="BO12" s="5">
        <f t="shared" si="6"/>
        <v>0</v>
      </c>
      <c r="BP12" s="5">
        <f t="shared" si="21"/>
        <v>0</v>
      </c>
      <c r="BQ12" s="5">
        <f t="shared" si="7"/>
        <v>0</v>
      </c>
      <c r="BR12" s="21" t="str">
        <f t="shared" si="8"/>
        <v/>
      </c>
      <c r="BS12" s="21" t="str">
        <f t="shared" si="9"/>
        <v/>
      </c>
      <c r="BT12" s="21" t="str">
        <f t="shared" si="10"/>
        <v/>
      </c>
      <c r="BU12" s="21" t="str">
        <f t="shared" si="11"/>
        <v/>
      </c>
      <c r="BV12" s="21" t="str">
        <f t="shared" si="12"/>
        <v/>
      </c>
      <c r="BW12" s="21" t="str">
        <f t="shared" si="13"/>
        <v/>
      </c>
      <c r="BX12" s="21" t="str">
        <f t="shared" si="14"/>
        <v/>
      </c>
      <c r="BY12" s="21"/>
      <c r="BZ12" s="21" t="str">
        <f t="shared" si="15"/>
        <v/>
      </c>
      <c r="CA12" s="21"/>
      <c r="CB12" s="21" t="str">
        <f t="shared" si="16"/>
        <v/>
      </c>
      <c r="CC12" s="21"/>
      <c r="CD12" s="12" t="s">
        <v>19</v>
      </c>
      <c r="CG12" s="15">
        <v>1622000</v>
      </c>
      <c r="CH12" s="15"/>
      <c r="CI12" s="15">
        <v>1072000</v>
      </c>
      <c r="CJ12" s="3"/>
    </row>
    <row r="13" spans="1:88" ht="21.95" customHeight="1" x14ac:dyDescent="0.15">
      <c r="A13" s="34" t="s">
        <v>22</v>
      </c>
      <c r="B13" s="61"/>
      <c r="C13" s="61"/>
      <c r="D13" s="61"/>
      <c r="E13" s="61"/>
      <c r="F13" s="61"/>
      <c r="G13" s="61"/>
      <c r="H13" s="61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7"/>
      <c r="AB13" s="58"/>
      <c r="AC13" s="57"/>
      <c r="AD13" s="58"/>
      <c r="AE13" s="63">
        <f t="shared" si="17"/>
        <v>0</v>
      </c>
      <c r="AF13" s="63"/>
      <c r="AG13" s="63"/>
      <c r="AH13" s="63"/>
      <c r="AI13" s="63"/>
      <c r="AJ13" s="64"/>
      <c r="AK13" s="63">
        <f t="shared" si="18"/>
        <v>0</v>
      </c>
      <c r="AL13" s="63"/>
      <c r="AM13" s="63"/>
      <c r="AN13" s="63"/>
      <c r="AO13" s="63"/>
      <c r="AP13" s="64"/>
      <c r="AQ13" s="63">
        <f t="shared" si="19"/>
        <v>0</v>
      </c>
      <c r="AR13" s="63"/>
      <c r="AS13" s="63"/>
      <c r="AT13" s="63"/>
      <c r="AU13" s="63"/>
      <c r="AV13" s="64"/>
      <c r="AW13" s="63">
        <f t="shared" si="1"/>
        <v>0</v>
      </c>
      <c r="AX13" s="63"/>
      <c r="AY13" s="63"/>
      <c r="AZ13" s="63"/>
      <c r="BA13" s="63"/>
      <c r="BB13" s="64"/>
      <c r="BC13" s="48"/>
      <c r="BD13" s="49"/>
      <c r="BE13" s="49"/>
      <c r="BF13" s="49"/>
      <c r="BG13" s="49"/>
      <c r="BH13" s="50"/>
      <c r="BI13" s="27"/>
      <c r="BJ13" s="4">
        <f t="shared" si="2"/>
        <v>0</v>
      </c>
      <c r="BK13" s="4">
        <f t="shared" si="3"/>
        <v>0</v>
      </c>
      <c r="BL13" s="4">
        <f t="shared" si="20"/>
        <v>0</v>
      </c>
      <c r="BM13" s="4">
        <f t="shared" si="4"/>
        <v>0</v>
      </c>
      <c r="BN13" s="5">
        <f t="shared" si="5"/>
        <v>0</v>
      </c>
      <c r="BO13" s="5">
        <f t="shared" si="6"/>
        <v>0</v>
      </c>
      <c r="BP13" s="5">
        <f t="shared" si="21"/>
        <v>0</v>
      </c>
      <c r="BQ13" s="5">
        <f t="shared" si="7"/>
        <v>0</v>
      </c>
      <c r="BR13" s="21" t="str">
        <f t="shared" si="8"/>
        <v/>
      </c>
      <c r="BS13" s="21" t="str">
        <f t="shared" si="9"/>
        <v/>
      </c>
      <c r="BT13" s="21" t="str">
        <f t="shared" si="10"/>
        <v/>
      </c>
      <c r="BU13" s="21" t="str">
        <f t="shared" si="11"/>
        <v/>
      </c>
      <c r="BV13" s="21" t="str">
        <f t="shared" si="12"/>
        <v/>
      </c>
      <c r="BW13" s="21" t="str">
        <f t="shared" si="13"/>
        <v/>
      </c>
      <c r="BX13" s="21" t="str">
        <f t="shared" si="14"/>
        <v/>
      </c>
      <c r="BY13" s="21"/>
      <c r="BZ13" s="21" t="str">
        <f t="shared" si="15"/>
        <v/>
      </c>
      <c r="CA13" s="21"/>
      <c r="CB13" s="21" t="str">
        <f t="shared" si="16"/>
        <v/>
      </c>
      <c r="CC13" s="21"/>
      <c r="CD13" s="12" t="s">
        <v>21</v>
      </c>
      <c r="CG13" s="15">
        <v>1624000</v>
      </c>
      <c r="CH13" s="15"/>
      <c r="CI13" s="15">
        <v>1074000</v>
      </c>
      <c r="CJ13" s="3"/>
    </row>
    <row r="14" spans="1:88" ht="21.95" customHeight="1" x14ac:dyDescent="0.15">
      <c r="A14" s="34" t="s">
        <v>24</v>
      </c>
      <c r="B14" s="61"/>
      <c r="C14" s="61"/>
      <c r="D14" s="61"/>
      <c r="E14" s="61"/>
      <c r="F14" s="61"/>
      <c r="G14" s="61"/>
      <c r="H14" s="61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7"/>
      <c r="AB14" s="58"/>
      <c r="AC14" s="57"/>
      <c r="AD14" s="58"/>
      <c r="AE14" s="63">
        <f t="shared" si="17"/>
        <v>0</v>
      </c>
      <c r="AF14" s="63"/>
      <c r="AG14" s="63"/>
      <c r="AH14" s="63"/>
      <c r="AI14" s="63"/>
      <c r="AJ14" s="64"/>
      <c r="AK14" s="63">
        <f t="shared" si="18"/>
        <v>0</v>
      </c>
      <c r="AL14" s="63"/>
      <c r="AM14" s="63"/>
      <c r="AN14" s="63"/>
      <c r="AO14" s="63"/>
      <c r="AP14" s="64"/>
      <c r="AQ14" s="63">
        <f t="shared" si="19"/>
        <v>0</v>
      </c>
      <c r="AR14" s="63"/>
      <c r="AS14" s="63"/>
      <c r="AT14" s="63"/>
      <c r="AU14" s="63"/>
      <c r="AV14" s="64"/>
      <c r="AW14" s="63">
        <f t="shared" si="1"/>
        <v>0</v>
      </c>
      <c r="AX14" s="63"/>
      <c r="AY14" s="63"/>
      <c r="AZ14" s="63"/>
      <c r="BA14" s="63"/>
      <c r="BB14" s="64"/>
      <c r="BC14" s="48"/>
      <c r="BD14" s="49"/>
      <c r="BE14" s="49"/>
      <c r="BF14" s="49"/>
      <c r="BG14" s="49"/>
      <c r="BH14" s="50"/>
      <c r="BI14" s="27"/>
      <c r="BJ14" s="4">
        <f t="shared" si="2"/>
        <v>0</v>
      </c>
      <c r="BK14" s="4">
        <f t="shared" si="3"/>
        <v>0</v>
      </c>
      <c r="BL14" s="4">
        <f t="shared" si="20"/>
        <v>0</v>
      </c>
      <c r="BM14" s="4">
        <f t="shared" si="4"/>
        <v>0</v>
      </c>
      <c r="BN14" s="5">
        <f t="shared" si="5"/>
        <v>0</v>
      </c>
      <c r="BO14" s="5">
        <f t="shared" si="6"/>
        <v>0</v>
      </c>
      <c r="BP14" s="5">
        <f t="shared" si="21"/>
        <v>0</v>
      </c>
      <c r="BQ14" s="5">
        <f t="shared" si="7"/>
        <v>0</v>
      </c>
      <c r="BR14" s="21" t="str">
        <f t="shared" si="8"/>
        <v/>
      </c>
      <c r="BS14" s="21" t="str">
        <f t="shared" si="9"/>
        <v/>
      </c>
      <c r="BT14" s="21" t="str">
        <f t="shared" si="10"/>
        <v/>
      </c>
      <c r="BU14" s="21" t="str">
        <f t="shared" si="11"/>
        <v/>
      </c>
      <c r="BV14" s="21" t="str">
        <f t="shared" si="12"/>
        <v/>
      </c>
      <c r="BW14" s="21" t="str">
        <f t="shared" si="13"/>
        <v/>
      </c>
      <c r="BX14" s="21" t="str">
        <f t="shared" si="14"/>
        <v/>
      </c>
      <c r="BY14" s="21"/>
      <c r="BZ14" s="21" t="str">
        <f t="shared" si="15"/>
        <v/>
      </c>
      <c r="CA14" s="21"/>
      <c r="CB14" s="21" t="str">
        <f t="shared" si="16"/>
        <v/>
      </c>
      <c r="CC14" s="21"/>
      <c r="CD14" s="12" t="s">
        <v>23</v>
      </c>
      <c r="CG14" s="15">
        <v>1628000</v>
      </c>
      <c r="CH14" s="15">
        <v>2.4</v>
      </c>
      <c r="CI14" s="15">
        <v>100000</v>
      </c>
      <c r="CJ14" s="3"/>
    </row>
    <row r="15" spans="1:88" ht="21.95" customHeight="1" x14ac:dyDescent="0.15">
      <c r="A15" s="34" t="s">
        <v>26</v>
      </c>
      <c r="B15" s="61"/>
      <c r="C15" s="61"/>
      <c r="D15" s="61"/>
      <c r="E15" s="61"/>
      <c r="F15" s="61"/>
      <c r="G15" s="61"/>
      <c r="H15" s="61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7"/>
      <c r="AB15" s="58"/>
      <c r="AC15" s="57"/>
      <c r="AD15" s="58"/>
      <c r="AE15" s="63">
        <f t="shared" si="17"/>
        <v>0</v>
      </c>
      <c r="AF15" s="63"/>
      <c r="AG15" s="63"/>
      <c r="AH15" s="63"/>
      <c r="AI15" s="63"/>
      <c r="AJ15" s="64"/>
      <c r="AK15" s="63">
        <f t="shared" si="18"/>
        <v>0</v>
      </c>
      <c r="AL15" s="63"/>
      <c r="AM15" s="63"/>
      <c r="AN15" s="63"/>
      <c r="AO15" s="63"/>
      <c r="AP15" s="64"/>
      <c r="AQ15" s="63">
        <f t="shared" si="19"/>
        <v>0</v>
      </c>
      <c r="AR15" s="63"/>
      <c r="AS15" s="63"/>
      <c r="AT15" s="63"/>
      <c r="AU15" s="63"/>
      <c r="AV15" s="64"/>
      <c r="AW15" s="63">
        <f t="shared" si="1"/>
        <v>0</v>
      </c>
      <c r="AX15" s="63"/>
      <c r="AY15" s="63"/>
      <c r="AZ15" s="63"/>
      <c r="BA15" s="63"/>
      <c r="BB15" s="64"/>
      <c r="BC15" s="48"/>
      <c r="BD15" s="49"/>
      <c r="BE15" s="49"/>
      <c r="BF15" s="49"/>
      <c r="BG15" s="49"/>
      <c r="BH15" s="50"/>
      <c r="BI15" s="27"/>
      <c r="BJ15" s="4">
        <f t="shared" si="2"/>
        <v>0</v>
      </c>
      <c r="BK15" s="4">
        <f t="shared" si="3"/>
        <v>0</v>
      </c>
      <c r="BL15" s="4">
        <f t="shared" si="20"/>
        <v>0</v>
      </c>
      <c r="BM15" s="4">
        <f t="shared" si="4"/>
        <v>0</v>
      </c>
      <c r="BN15" s="5">
        <f t="shared" si="5"/>
        <v>0</v>
      </c>
      <c r="BO15" s="5">
        <f t="shared" si="6"/>
        <v>0</v>
      </c>
      <c r="BP15" s="5">
        <f t="shared" si="21"/>
        <v>0</v>
      </c>
      <c r="BQ15" s="5">
        <f t="shared" si="7"/>
        <v>0</v>
      </c>
      <c r="BR15" s="21" t="str">
        <f t="shared" si="8"/>
        <v/>
      </c>
      <c r="BS15" s="21" t="str">
        <f t="shared" si="9"/>
        <v/>
      </c>
      <c r="BT15" s="21" t="str">
        <f t="shared" si="10"/>
        <v/>
      </c>
      <c r="BU15" s="21" t="str">
        <f t="shared" si="11"/>
        <v/>
      </c>
      <c r="BV15" s="21" t="str">
        <f t="shared" si="12"/>
        <v/>
      </c>
      <c r="BW15" s="21" t="str">
        <f t="shared" si="13"/>
        <v/>
      </c>
      <c r="BX15" s="21" t="str">
        <f t="shared" si="14"/>
        <v/>
      </c>
      <c r="BY15" s="21"/>
      <c r="BZ15" s="21" t="str">
        <f t="shared" si="15"/>
        <v/>
      </c>
      <c r="CA15" s="21"/>
      <c r="CB15" s="21" t="str">
        <f t="shared" si="16"/>
        <v/>
      </c>
      <c r="CC15" s="21"/>
      <c r="CD15" s="12" t="s">
        <v>25</v>
      </c>
      <c r="CG15" s="15">
        <v>1800000</v>
      </c>
      <c r="CH15" s="15">
        <v>2.8</v>
      </c>
      <c r="CI15" s="15">
        <v>80000</v>
      </c>
      <c r="CJ15" s="3"/>
    </row>
    <row r="16" spans="1:88" ht="17.100000000000001" customHeight="1" x14ac:dyDescent="0.15">
      <c r="A16" s="35" t="s">
        <v>86</v>
      </c>
      <c r="B16" s="36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37" t="s">
        <v>98</v>
      </c>
      <c r="AF16" s="25"/>
      <c r="AG16" s="25"/>
      <c r="AH16" s="26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8"/>
      <c r="BK16" s="8"/>
      <c r="BL16" s="8"/>
      <c r="BM16" s="8"/>
      <c r="BN16" s="8"/>
      <c r="BO16" s="8"/>
      <c r="BY16" s="21">
        <f>IF(SUM(BS8:BS15)&gt;0,IR_BYO,0)</f>
        <v>0</v>
      </c>
      <c r="CA16" s="21">
        <f>IF(SUM(BU8:BU15)&gt;0,SI_BYO,0)</f>
        <v>0</v>
      </c>
      <c r="CC16" s="21">
        <f>IF(SUM(BW8:BW15)&gt;0,KG_BYO,0)</f>
        <v>0</v>
      </c>
      <c r="CD16" s="12" t="s">
        <v>27</v>
      </c>
      <c r="CG16" s="15">
        <v>3600000</v>
      </c>
      <c r="CH16" s="15">
        <v>3.2</v>
      </c>
      <c r="CI16" s="15">
        <v>440000</v>
      </c>
      <c r="CJ16" s="3"/>
    </row>
    <row r="17" spans="1:87" ht="17.100000000000001" customHeight="1" x14ac:dyDescent="0.15">
      <c r="A17" s="38" t="s">
        <v>87</v>
      </c>
      <c r="B17" s="39"/>
      <c r="C17" s="36"/>
      <c r="D17" s="36"/>
      <c r="E17" s="36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5"/>
      <c r="AF17" s="25"/>
      <c r="AG17" s="25"/>
      <c r="AH17" s="26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7"/>
      <c r="BC17" s="27"/>
      <c r="BD17" s="27"/>
      <c r="BE17" s="27"/>
      <c r="BF17" s="27"/>
      <c r="BG17" s="27"/>
      <c r="BH17" s="27"/>
      <c r="BI17" s="27"/>
      <c r="BJ17" s="8"/>
      <c r="BK17" s="8"/>
      <c r="BL17" s="8"/>
      <c r="BM17" s="8"/>
      <c r="BN17" s="8"/>
      <c r="BO17" s="8"/>
      <c r="BR17" s="10" t="s">
        <v>41</v>
      </c>
      <c r="BS17" s="10" t="s">
        <v>63</v>
      </c>
      <c r="CD17" s="12" t="s">
        <v>28</v>
      </c>
      <c r="CG17" s="15">
        <v>6600000</v>
      </c>
      <c r="CH17" s="15">
        <v>0.9</v>
      </c>
      <c r="CI17" s="15">
        <v>1100000</v>
      </c>
    </row>
    <row r="18" spans="1:87" ht="17.100000000000001" customHeight="1" x14ac:dyDescent="0.15">
      <c r="A18" s="35" t="s">
        <v>88</v>
      </c>
      <c r="B18" s="36"/>
      <c r="C18" s="36"/>
      <c r="D18" s="36"/>
      <c r="E18" s="36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5"/>
      <c r="AF18" s="25"/>
      <c r="AG18" s="25"/>
      <c r="AH18" s="26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27"/>
      <c r="BC18" s="27"/>
      <c r="BD18" s="27"/>
      <c r="BE18" s="27"/>
      <c r="BF18" s="27"/>
      <c r="BG18" s="27"/>
      <c r="BH18" s="27"/>
      <c r="BI18" s="27"/>
      <c r="BJ18" s="8"/>
      <c r="BK18" s="8"/>
      <c r="BL18" s="8"/>
      <c r="BM18" s="8"/>
      <c r="BN18" s="8"/>
      <c r="BO18" s="8"/>
      <c r="BR18" s="21">
        <f>SUM(BM8:BM15)</f>
        <v>0</v>
      </c>
      <c r="BS18" s="21">
        <f>IF(SUM(BL8:BL15)=0,1,SUM(BL8:BL15))</f>
        <v>1</v>
      </c>
      <c r="CD18" s="13" t="s">
        <v>29</v>
      </c>
      <c r="CG18" s="15">
        <v>8500000</v>
      </c>
      <c r="CH18" s="15"/>
      <c r="CI18" s="15">
        <v>1950000</v>
      </c>
    </row>
    <row r="19" spans="1:87" ht="17.100000000000001" customHeight="1" x14ac:dyDescent="0.15">
      <c r="A19" s="35" t="s">
        <v>85</v>
      </c>
      <c r="B19" s="36"/>
      <c r="C19" s="41"/>
      <c r="D19" s="41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6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27"/>
      <c r="BC19" s="27"/>
      <c r="BD19" s="27"/>
      <c r="BE19" s="27"/>
      <c r="BF19" s="27"/>
      <c r="BG19" s="27"/>
      <c r="BH19" s="27"/>
      <c r="BI19" s="27"/>
      <c r="BJ19" s="8"/>
      <c r="BK19" s="8"/>
      <c r="BL19" s="8"/>
      <c r="BM19" s="8"/>
      <c r="BN19" s="8"/>
      <c r="BO19" s="8"/>
      <c r="BR19" s="10" t="s">
        <v>42</v>
      </c>
      <c r="BS19" s="10" t="s">
        <v>43</v>
      </c>
      <c r="BT19" s="10" t="s">
        <v>47</v>
      </c>
    </row>
    <row r="20" spans="1:87" ht="24.95" customHeight="1" thickBot="1" x14ac:dyDescent="0.2">
      <c r="A20" s="25"/>
      <c r="B20" s="41"/>
      <c r="C20" s="41"/>
      <c r="D20" s="41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6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27"/>
      <c r="BC20" s="27"/>
      <c r="BD20" s="27"/>
      <c r="BE20" s="27"/>
      <c r="BF20" s="27"/>
      <c r="BG20" s="27"/>
      <c r="BH20" s="27"/>
      <c r="BI20" s="27"/>
      <c r="BJ20" s="8"/>
      <c r="BK20" s="8"/>
      <c r="BL20" s="8"/>
      <c r="BM20" s="8"/>
      <c r="BN20" s="8"/>
      <c r="BO20" s="8"/>
      <c r="BQ20" s="16" t="s">
        <v>77</v>
      </c>
      <c r="BR20" s="21">
        <f>IF(SUM(BS8:BS15)&gt;0,430000+(100000*(BS18-1)),0)</f>
        <v>0</v>
      </c>
      <c r="BS20" s="21" t="b">
        <f>IF(SUM(BS8:BS15)&gt;0,BR18*305000+430000+(100000*(BS18-1)))</f>
        <v>0</v>
      </c>
      <c r="BT20" s="21" t="b">
        <f>IF(SUM(BS8:BS15)&gt;0,BR18*560000+430000+(100000*(BS18-1)))</f>
        <v>0</v>
      </c>
      <c r="CG20" s="17" t="s">
        <v>66</v>
      </c>
    </row>
    <row r="21" spans="1:87" ht="27" customHeight="1" thickTop="1" thickBot="1" x14ac:dyDescent="0.2">
      <c r="A21" s="25"/>
      <c r="B21" s="74" t="s">
        <v>90</v>
      </c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6"/>
      <c r="R21" s="71" t="str">
        <f>IF(KANYU="","",L34+Q34+V34)</f>
        <v/>
      </c>
      <c r="S21" s="72"/>
      <c r="T21" s="72"/>
      <c r="U21" s="72"/>
      <c r="V21" s="72"/>
      <c r="W21" s="73"/>
      <c r="X21" s="25" t="s">
        <v>30</v>
      </c>
      <c r="Y21" s="25"/>
      <c r="Z21" s="25"/>
      <c r="AA21" s="25"/>
      <c r="AB21" s="25"/>
      <c r="AC21" s="25"/>
      <c r="AD21" s="25"/>
      <c r="AE21" s="25"/>
      <c r="AF21" s="25"/>
      <c r="AG21" s="25"/>
      <c r="AH21" s="26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27"/>
      <c r="BC21" s="27"/>
      <c r="BD21" s="27"/>
      <c r="BE21" s="27"/>
      <c r="BF21" s="27"/>
      <c r="BG21" s="27"/>
      <c r="BH21" s="27"/>
      <c r="BI21" s="27"/>
      <c r="BJ21" s="8"/>
      <c r="BK21" s="8"/>
      <c r="BL21" s="8"/>
      <c r="BM21" s="8"/>
      <c r="BN21" s="8"/>
      <c r="BO21" s="8"/>
      <c r="BQ21" s="16" t="s">
        <v>76</v>
      </c>
      <c r="BR21" s="21" t="str">
        <f>IF(BR18&gt;0,IF(BR22&lt;=BR20,"７割",IF(BR22&lt;=BS20,"５割",IF(BR22&lt;=BT20,"２割",""))),"")</f>
        <v/>
      </c>
      <c r="CG21" s="15">
        <v>0</v>
      </c>
      <c r="CH21" s="15"/>
      <c r="CI21" s="15">
        <v>600000</v>
      </c>
    </row>
    <row r="22" spans="1:87" ht="18.95" customHeight="1" thickTop="1" thickBot="1" x14ac:dyDescent="0.2">
      <c r="A22" s="25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6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27"/>
      <c r="BC22" s="27"/>
      <c r="BD22" s="27"/>
      <c r="BE22" s="27"/>
      <c r="BF22" s="27"/>
      <c r="BG22" s="27"/>
      <c r="BH22" s="27"/>
      <c r="BI22" s="27"/>
      <c r="BJ22" s="8"/>
      <c r="BK22" s="8"/>
      <c r="BL22" s="8"/>
      <c r="BM22" s="8"/>
      <c r="BN22" s="8"/>
      <c r="BO22" s="8"/>
      <c r="BQ22" s="18" t="s">
        <v>75</v>
      </c>
      <c r="BR22" s="22">
        <f>SUM(BQ8:BQ15)</f>
        <v>0</v>
      </c>
      <c r="BS22" s="19"/>
      <c r="CB22" s="10" t="s">
        <v>49</v>
      </c>
      <c r="CC22" s="10" t="s">
        <v>48</v>
      </c>
      <c r="CD22" s="5">
        <v>7.4200000000000002E-2</v>
      </c>
      <c r="CG22" s="15">
        <v>1300000</v>
      </c>
      <c r="CH22" s="15">
        <v>0.75</v>
      </c>
      <c r="CI22" s="15">
        <v>275000</v>
      </c>
    </row>
    <row r="23" spans="1:87" ht="27.75" customHeight="1" thickTop="1" thickBot="1" x14ac:dyDescent="0.2">
      <c r="A23" s="25"/>
      <c r="B23" s="77" t="s">
        <v>91</v>
      </c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9"/>
      <c r="R23" s="68" t="str">
        <f>IF(KGN&lt;&gt;"",KGN&amp;"軽減","")</f>
        <v/>
      </c>
      <c r="S23" s="69"/>
      <c r="T23" s="69"/>
      <c r="U23" s="69"/>
      <c r="V23" s="69"/>
      <c r="W23" s="70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6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27"/>
      <c r="BC23" s="27"/>
      <c r="BD23" s="27"/>
      <c r="BE23" s="27"/>
      <c r="BF23" s="27"/>
      <c r="BG23" s="27"/>
      <c r="BH23" s="27"/>
      <c r="BI23" s="27"/>
      <c r="BJ23" s="8"/>
      <c r="BK23" s="8"/>
      <c r="BL23" s="8"/>
      <c r="BM23" s="8"/>
      <c r="BN23" s="8"/>
      <c r="BO23" s="8"/>
      <c r="BQ23" s="16" t="s">
        <v>76</v>
      </c>
      <c r="BR23" s="21">
        <f>IF(BR21="",1,VLOOKUP(BR21,$BR$24:$BS$27,2,FALSE))</f>
        <v>1</v>
      </c>
      <c r="CC23" s="10" t="s">
        <v>50</v>
      </c>
      <c r="CD23" s="5">
        <v>2.5000000000000001E-2</v>
      </c>
      <c r="CG23" s="15">
        <v>4100000</v>
      </c>
      <c r="CH23" s="15">
        <v>0.85</v>
      </c>
      <c r="CI23" s="15">
        <v>685000</v>
      </c>
    </row>
    <row r="24" spans="1:87" ht="18.95" customHeight="1" thickTop="1" x14ac:dyDescent="0.15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6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8"/>
      <c r="BK24" s="8"/>
      <c r="BL24" s="8"/>
      <c r="BM24" s="8"/>
      <c r="BN24" s="8"/>
      <c r="BO24" s="8"/>
      <c r="BR24" s="10" t="s">
        <v>44</v>
      </c>
      <c r="BS24" s="10">
        <v>0.3</v>
      </c>
      <c r="CC24" s="10" t="s">
        <v>51</v>
      </c>
      <c r="CD24" s="5">
        <v>2.4500000000000001E-2</v>
      </c>
      <c r="CG24" s="15">
        <v>7700000</v>
      </c>
      <c r="CH24" s="15">
        <v>0.95</v>
      </c>
      <c r="CI24" s="15">
        <v>1455000</v>
      </c>
    </row>
    <row r="25" spans="1:87" ht="18.95" customHeight="1" x14ac:dyDescent="0.15">
      <c r="A25" s="25"/>
      <c r="B25" s="43" t="s">
        <v>92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6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8"/>
      <c r="BK25" s="8"/>
      <c r="BL25" s="8"/>
      <c r="BM25" s="8"/>
      <c r="BN25" s="8"/>
      <c r="BO25" s="8"/>
      <c r="BR25" s="10" t="s">
        <v>45</v>
      </c>
      <c r="BS25" s="10">
        <v>0.5</v>
      </c>
      <c r="CB25" s="10" t="s">
        <v>52</v>
      </c>
      <c r="CC25" s="10" t="s">
        <v>48</v>
      </c>
      <c r="CD25" s="5">
        <v>37200</v>
      </c>
      <c r="CG25" s="15">
        <v>10000000</v>
      </c>
      <c r="CH25" s="15"/>
      <c r="CI25" s="15">
        <v>1955000</v>
      </c>
    </row>
    <row r="26" spans="1:87" ht="18.95" customHeight="1" x14ac:dyDescent="0.15">
      <c r="A26" s="25"/>
      <c r="B26" s="85" t="s">
        <v>83</v>
      </c>
      <c r="C26" s="85"/>
      <c r="D26" s="85"/>
      <c r="E26" s="85"/>
      <c r="F26" s="85"/>
      <c r="G26" s="85"/>
      <c r="H26" s="85"/>
      <c r="I26" s="85"/>
      <c r="J26" s="85"/>
      <c r="K26" s="87"/>
      <c r="L26" s="85" t="s">
        <v>31</v>
      </c>
      <c r="M26" s="85"/>
      <c r="N26" s="85"/>
      <c r="O26" s="85"/>
      <c r="P26" s="85"/>
      <c r="Q26" s="85" t="s">
        <v>32</v>
      </c>
      <c r="R26" s="85"/>
      <c r="S26" s="85"/>
      <c r="T26" s="85"/>
      <c r="U26" s="85"/>
      <c r="V26" s="85" t="s">
        <v>33</v>
      </c>
      <c r="W26" s="85"/>
      <c r="X26" s="85"/>
      <c r="Y26" s="85"/>
      <c r="Z26" s="85"/>
      <c r="AA26" s="29"/>
      <c r="AB26" s="29"/>
      <c r="AC26" s="29"/>
      <c r="AD26" s="29"/>
      <c r="AE26" s="25"/>
      <c r="AF26" s="25"/>
      <c r="AG26" s="25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L26" s="8"/>
      <c r="BM26" s="8"/>
      <c r="BN26" s="8"/>
      <c r="BO26" s="8"/>
      <c r="BR26" s="10" t="s">
        <v>46</v>
      </c>
      <c r="BS26" s="10">
        <v>0.8</v>
      </c>
      <c r="CC26" s="10" t="s">
        <v>50</v>
      </c>
      <c r="CD26" s="5">
        <v>12300</v>
      </c>
      <c r="CG26" s="15">
        <v>0</v>
      </c>
      <c r="CH26" s="15"/>
      <c r="CI26" s="15">
        <v>1100000</v>
      </c>
    </row>
    <row r="27" spans="1:87" ht="18.95" customHeight="1" x14ac:dyDescent="0.15">
      <c r="A27" s="25"/>
      <c r="B27" s="86" t="s">
        <v>34</v>
      </c>
      <c r="C27" s="86"/>
      <c r="D27" s="86"/>
      <c r="E27" s="86"/>
      <c r="F27" s="86"/>
      <c r="G27" s="86"/>
      <c r="H27" s="86"/>
      <c r="I27" s="86"/>
      <c r="J27" s="86"/>
      <c r="K27" s="86"/>
      <c r="L27" s="67" t="str">
        <f>IF(KANYU="","",SUM(BR8:BR15))</f>
        <v/>
      </c>
      <c r="M27" s="67"/>
      <c r="N27" s="67"/>
      <c r="O27" s="67"/>
      <c r="P27" s="44" t="s">
        <v>30</v>
      </c>
      <c r="Q27" s="67" t="str">
        <f>IF(KANYU="","",SUM(BT8:BT15))</f>
        <v/>
      </c>
      <c r="R27" s="67"/>
      <c r="S27" s="67"/>
      <c r="T27" s="67"/>
      <c r="U27" s="44" t="s">
        <v>30</v>
      </c>
      <c r="V27" s="67" t="str">
        <f>IF(KANYU="","",SUM(BV8:BV15))</f>
        <v/>
      </c>
      <c r="W27" s="67"/>
      <c r="X27" s="67"/>
      <c r="Y27" s="67"/>
      <c r="Z27" s="44" t="s">
        <v>30</v>
      </c>
      <c r="AA27" s="25"/>
      <c r="AB27" s="25"/>
      <c r="AC27" s="25"/>
      <c r="AD27" s="25"/>
      <c r="AE27" s="25"/>
      <c r="AF27" s="25"/>
      <c r="AG27" s="25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L27" s="8"/>
      <c r="BM27" s="8"/>
      <c r="BN27" s="8"/>
      <c r="BO27" s="8"/>
      <c r="CC27" s="10" t="s">
        <v>51</v>
      </c>
      <c r="CD27" s="5">
        <v>14100</v>
      </c>
      <c r="CG27" s="15">
        <v>3300000</v>
      </c>
      <c r="CH27" s="15">
        <v>0.75</v>
      </c>
      <c r="CI27" s="15">
        <v>275000</v>
      </c>
    </row>
    <row r="28" spans="1:87" ht="18.95" hidden="1" customHeight="1" x14ac:dyDescent="0.15">
      <c r="A28" s="25"/>
      <c r="B28" s="86" t="s">
        <v>79</v>
      </c>
      <c r="C28" s="86"/>
      <c r="D28" s="86"/>
      <c r="E28" s="86"/>
      <c r="F28" s="86"/>
      <c r="G28" s="86"/>
      <c r="H28" s="86"/>
      <c r="I28" s="86"/>
      <c r="J28" s="86"/>
      <c r="K28" s="88"/>
      <c r="L28" s="67" t="str">
        <f>IF(KANYU="","",SUM(BX7:BX14))</f>
        <v/>
      </c>
      <c r="M28" s="67"/>
      <c r="N28" s="67"/>
      <c r="O28" s="67"/>
      <c r="P28" s="44" t="s">
        <v>30</v>
      </c>
      <c r="Q28" s="67" t="str">
        <f>IF(KANYU="","",SUM(BZ7:BZ14))</f>
        <v/>
      </c>
      <c r="R28" s="67"/>
      <c r="S28" s="67"/>
      <c r="T28" s="67"/>
      <c r="U28" s="44" t="s">
        <v>30</v>
      </c>
      <c r="V28" s="67" t="str">
        <f>IF(KANYU="","",SUM(CB7:CB14))</f>
        <v/>
      </c>
      <c r="W28" s="67"/>
      <c r="X28" s="67"/>
      <c r="Y28" s="67"/>
      <c r="Z28" s="44" t="s">
        <v>30</v>
      </c>
      <c r="AA28" s="25"/>
      <c r="AB28" s="25"/>
      <c r="AC28" s="25"/>
      <c r="AD28" s="25"/>
      <c r="AE28" s="25"/>
      <c r="AF28" s="25"/>
      <c r="AG28" s="25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CB28" s="10" t="s">
        <v>53</v>
      </c>
      <c r="CC28" s="10" t="s">
        <v>48</v>
      </c>
      <c r="CD28" s="5">
        <v>0</v>
      </c>
      <c r="CG28" s="15">
        <v>4100000</v>
      </c>
      <c r="CH28" s="15">
        <v>0.85</v>
      </c>
      <c r="CI28" s="15">
        <v>685000</v>
      </c>
    </row>
    <row r="29" spans="1:87" ht="18.95" customHeight="1" x14ac:dyDescent="0.15">
      <c r="A29" s="25"/>
      <c r="B29" s="80" t="s">
        <v>93</v>
      </c>
      <c r="C29" s="80"/>
      <c r="D29" s="80"/>
      <c r="E29" s="80"/>
      <c r="F29" s="80"/>
      <c r="G29" s="80"/>
      <c r="H29" s="80"/>
      <c r="I29" s="80"/>
      <c r="J29" s="80"/>
      <c r="K29" s="81"/>
      <c r="L29" s="67" t="str">
        <f>IF(KANYU="","",SUM(BS8:BS15)*BR23)</f>
        <v/>
      </c>
      <c r="M29" s="67"/>
      <c r="N29" s="67"/>
      <c r="O29" s="67"/>
      <c r="P29" s="44" t="s">
        <v>30</v>
      </c>
      <c r="Q29" s="67" t="str">
        <f>IF(KANYU="","",SUM(BU8:BU15)*BR23)</f>
        <v/>
      </c>
      <c r="R29" s="67"/>
      <c r="S29" s="67"/>
      <c r="T29" s="67"/>
      <c r="U29" s="44" t="s">
        <v>30</v>
      </c>
      <c r="V29" s="67" t="str">
        <f>IF(KANYU="","",SUM(BW8:BW15)*BR23)</f>
        <v/>
      </c>
      <c r="W29" s="67"/>
      <c r="X29" s="67"/>
      <c r="Y29" s="67"/>
      <c r="Z29" s="44" t="s">
        <v>30</v>
      </c>
      <c r="AA29" s="25"/>
      <c r="AB29" s="25"/>
      <c r="AC29" s="25"/>
      <c r="AD29" s="25"/>
      <c r="AE29" s="25"/>
      <c r="AF29" s="25"/>
      <c r="AG29" s="25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CC29" s="10" t="s">
        <v>50</v>
      </c>
      <c r="CD29" s="5">
        <v>0</v>
      </c>
      <c r="CG29" s="15">
        <v>7700000</v>
      </c>
      <c r="CH29" s="15">
        <v>0.95</v>
      </c>
      <c r="CI29" s="15">
        <v>1455000</v>
      </c>
    </row>
    <row r="30" spans="1:87" ht="18.95" hidden="1" customHeight="1" x14ac:dyDescent="0.15">
      <c r="A30" s="25"/>
      <c r="B30" s="86" t="s">
        <v>80</v>
      </c>
      <c r="C30" s="86"/>
      <c r="D30" s="86"/>
      <c r="E30" s="86"/>
      <c r="F30" s="86"/>
      <c r="G30" s="86"/>
      <c r="H30" s="86"/>
      <c r="I30" s="86"/>
      <c r="J30" s="86"/>
      <c r="K30" s="88"/>
      <c r="L30" s="67" t="str">
        <f>IF(KANYU="","",BY16*BR23)</f>
        <v/>
      </c>
      <c r="M30" s="67"/>
      <c r="N30" s="67"/>
      <c r="O30" s="67"/>
      <c r="P30" s="44" t="s">
        <v>30</v>
      </c>
      <c r="Q30" s="67" t="str">
        <f>IF(KANYU="","",CA16*BR23)</f>
        <v/>
      </c>
      <c r="R30" s="67"/>
      <c r="S30" s="67"/>
      <c r="T30" s="67"/>
      <c r="U30" s="44" t="s">
        <v>30</v>
      </c>
      <c r="V30" s="67" t="str">
        <f>IF(KANYU="","",CC16*BR23)</f>
        <v/>
      </c>
      <c r="W30" s="67"/>
      <c r="X30" s="67"/>
      <c r="Y30" s="67"/>
      <c r="Z30" s="44" t="s">
        <v>30</v>
      </c>
      <c r="AA30" s="25"/>
      <c r="AB30" s="25"/>
      <c r="AC30" s="25"/>
      <c r="AD30" s="25"/>
      <c r="AE30" s="25"/>
      <c r="AF30" s="25"/>
      <c r="AG30" s="25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CC30" s="10" t="s">
        <v>51</v>
      </c>
      <c r="CD30" s="5">
        <v>0</v>
      </c>
      <c r="CG30" s="15">
        <v>10000000</v>
      </c>
      <c r="CH30" s="15"/>
      <c r="CI30" s="15">
        <v>1955000</v>
      </c>
    </row>
    <row r="31" spans="1:87" ht="18.95" customHeight="1" x14ac:dyDescent="0.15">
      <c r="A31" s="25"/>
      <c r="B31" s="80" t="s">
        <v>94</v>
      </c>
      <c r="C31" s="80"/>
      <c r="D31" s="80"/>
      <c r="E31" s="80"/>
      <c r="F31" s="80"/>
      <c r="G31" s="80"/>
      <c r="H31" s="80"/>
      <c r="I31" s="80"/>
      <c r="J31" s="80"/>
      <c r="K31" s="81"/>
      <c r="L31" s="67" t="str">
        <f>IF(KANYU="","",TRUNC(L27+L28+L29+L30,-2))</f>
        <v/>
      </c>
      <c r="M31" s="67"/>
      <c r="N31" s="67"/>
      <c r="O31" s="67"/>
      <c r="P31" s="44" t="s">
        <v>30</v>
      </c>
      <c r="Q31" s="82" t="str">
        <f>IF(KANYU="","",TRUNC(Q27+Q28+Q29+Q30,-2))</f>
        <v/>
      </c>
      <c r="R31" s="83"/>
      <c r="S31" s="83"/>
      <c r="T31" s="84"/>
      <c r="U31" s="44" t="s">
        <v>30</v>
      </c>
      <c r="V31" s="67" t="str">
        <f>IF(KANYU="","",TRUNC(V27+V28+V29+V30,-2))</f>
        <v/>
      </c>
      <c r="W31" s="67"/>
      <c r="X31" s="67"/>
      <c r="Y31" s="67"/>
      <c r="Z31" s="44" t="s">
        <v>30</v>
      </c>
      <c r="AA31" s="25"/>
      <c r="AB31" s="25"/>
      <c r="AC31" s="25"/>
      <c r="AD31" s="25"/>
      <c r="AE31" s="25"/>
      <c r="AF31" s="25"/>
      <c r="AG31" s="25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CB31" s="10" t="s">
        <v>55</v>
      </c>
      <c r="CC31" s="10" t="s">
        <v>48</v>
      </c>
      <c r="CD31" s="5">
        <v>0</v>
      </c>
      <c r="CG31" s="10"/>
      <c r="CH31" s="10"/>
      <c r="CI31" s="10"/>
    </row>
    <row r="32" spans="1:87" ht="18.95" customHeight="1" x14ac:dyDescent="0.15">
      <c r="A32" s="25"/>
      <c r="B32" s="80" t="s">
        <v>95</v>
      </c>
      <c r="C32" s="80"/>
      <c r="D32" s="80"/>
      <c r="E32" s="80"/>
      <c r="F32" s="80"/>
      <c r="G32" s="80"/>
      <c r="H32" s="80"/>
      <c r="I32" s="80"/>
      <c r="J32" s="80"/>
      <c r="K32" s="81"/>
      <c r="L32" s="67" t="str">
        <f>IF(KANYU="","",IF(L31&gt;IR_GND,L31-IR_GND,0))</f>
        <v/>
      </c>
      <c r="M32" s="67"/>
      <c r="N32" s="67"/>
      <c r="O32" s="67"/>
      <c r="P32" s="44" t="s">
        <v>30</v>
      </c>
      <c r="Q32" s="67" t="str">
        <f>IF(KANYU="","",IF(Q31&gt;SI_GND,Q31-SI_GND,0))</f>
        <v/>
      </c>
      <c r="R32" s="67"/>
      <c r="S32" s="67"/>
      <c r="T32" s="67"/>
      <c r="U32" s="44" t="s">
        <v>30</v>
      </c>
      <c r="V32" s="67" t="str">
        <f>IF(KANYU="","",IF(V31&gt;KG_GND,V31-KG_GND,0))</f>
        <v/>
      </c>
      <c r="W32" s="67"/>
      <c r="X32" s="67"/>
      <c r="Y32" s="67"/>
      <c r="Z32" s="44" t="s">
        <v>30</v>
      </c>
      <c r="AA32" s="25"/>
      <c r="AB32" s="25"/>
      <c r="AC32" s="25"/>
      <c r="AD32" s="25"/>
      <c r="AE32" s="25"/>
      <c r="AF32" s="25"/>
      <c r="AG32" s="25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CC32" s="10" t="s">
        <v>56</v>
      </c>
      <c r="CD32" s="5">
        <v>0</v>
      </c>
      <c r="CG32" s="17" t="s">
        <v>67</v>
      </c>
      <c r="CH32" s="10"/>
      <c r="CI32" s="10"/>
    </row>
    <row r="33" spans="1:87" ht="18.95" customHeight="1" x14ac:dyDescent="0.15">
      <c r="A33" s="25"/>
      <c r="B33" s="80" t="s">
        <v>96</v>
      </c>
      <c r="C33" s="80"/>
      <c r="D33" s="80"/>
      <c r="E33" s="80"/>
      <c r="F33" s="80"/>
      <c r="G33" s="80"/>
      <c r="H33" s="80"/>
      <c r="I33" s="80"/>
      <c r="J33" s="80"/>
      <c r="K33" s="81"/>
      <c r="L33" s="67" t="str">
        <f>IF(KANYU="","",L31-L32)</f>
        <v/>
      </c>
      <c r="M33" s="67"/>
      <c r="N33" s="67"/>
      <c r="O33" s="67"/>
      <c r="P33" s="44" t="s">
        <v>30</v>
      </c>
      <c r="Q33" s="67" t="str">
        <f>IF(KANYU="","",Q31-Q32)</f>
        <v/>
      </c>
      <c r="R33" s="67"/>
      <c r="S33" s="67"/>
      <c r="T33" s="67"/>
      <c r="U33" s="44" t="s">
        <v>30</v>
      </c>
      <c r="V33" s="67" t="str">
        <f>IF(KANYU="","",V31-V32)</f>
        <v/>
      </c>
      <c r="W33" s="67"/>
      <c r="X33" s="67"/>
      <c r="Y33" s="67"/>
      <c r="Z33" s="44" t="s">
        <v>30</v>
      </c>
      <c r="AA33" s="25"/>
      <c r="AB33" s="25"/>
      <c r="AC33" s="25"/>
      <c r="AD33" s="25"/>
      <c r="AE33" s="25"/>
      <c r="AF33" s="25"/>
      <c r="AG33" s="25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CC33" s="10" t="s">
        <v>51</v>
      </c>
      <c r="CD33" s="5">
        <v>0</v>
      </c>
      <c r="CG33" s="15">
        <v>0</v>
      </c>
      <c r="CH33" s="15"/>
      <c r="CI33" s="15">
        <v>430000</v>
      </c>
    </row>
    <row r="34" spans="1:87" ht="18.95" customHeight="1" x14ac:dyDescent="0.15">
      <c r="A34" s="25"/>
      <c r="B34" s="65" t="s">
        <v>97</v>
      </c>
      <c r="C34" s="65"/>
      <c r="D34" s="65"/>
      <c r="E34" s="65"/>
      <c r="F34" s="65"/>
      <c r="G34" s="65"/>
      <c r="H34" s="65"/>
      <c r="I34" s="65"/>
      <c r="J34" s="65"/>
      <c r="K34" s="66"/>
      <c r="L34" s="67" t="str">
        <f>IF(KANYU&lt;&gt;"",TRUNC(L33/12*LEFT(KANYU,LEN(KANYU)-2),-2),"")</f>
        <v/>
      </c>
      <c r="M34" s="67"/>
      <c r="N34" s="67"/>
      <c r="O34" s="67"/>
      <c r="P34" s="44" t="s">
        <v>30</v>
      </c>
      <c r="Q34" s="67" t="str">
        <f>IF(KANYU&lt;&gt;"",TRUNC(Q33/12*LEFT(KANYU,LEN(KANYU)-2),-2),"")</f>
        <v/>
      </c>
      <c r="R34" s="67"/>
      <c r="S34" s="67"/>
      <c r="T34" s="67"/>
      <c r="U34" s="44" t="s">
        <v>30</v>
      </c>
      <c r="V34" s="67" t="str">
        <f>IF(KANYU&lt;&gt;"",TRUNC(V33/12*LEFT(KANYU,LEN(KANYU)-2),-2),"")</f>
        <v/>
      </c>
      <c r="W34" s="67"/>
      <c r="X34" s="67"/>
      <c r="Y34" s="67"/>
      <c r="Z34" s="44" t="s">
        <v>30</v>
      </c>
      <c r="AA34" s="25"/>
      <c r="AB34" s="25"/>
      <c r="AC34" s="25"/>
      <c r="AD34" s="25"/>
      <c r="AE34" s="25"/>
      <c r="AF34" s="25"/>
      <c r="AG34" s="25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CB34" s="10" t="s">
        <v>54</v>
      </c>
      <c r="CC34" s="10" t="s">
        <v>48</v>
      </c>
      <c r="CD34" s="23">
        <v>660000</v>
      </c>
      <c r="CG34" s="15">
        <v>24000001</v>
      </c>
      <c r="CH34" s="15"/>
      <c r="CI34" s="15">
        <v>290000</v>
      </c>
    </row>
    <row r="35" spans="1:87" ht="18.95" customHeight="1" x14ac:dyDescent="0.1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CC35" s="10" t="s">
        <v>50</v>
      </c>
      <c r="CD35" s="23">
        <v>260000</v>
      </c>
      <c r="CG35" s="15">
        <v>24500001</v>
      </c>
      <c r="CH35" s="15"/>
      <c r="CI35" s="15">
        <v>150000</v>
      </c>
    </row>
    <row r="36" spans="1:87" ht="18.95" customHeight="1" x14ac:dyDescent="0.15">
      <c r="A36" s="25"/>
      <c r="B36" s="45" t="str">
        <f>GND</f>
        <v>賦課限度額は、医療分：66万円 支援分：26万円 介護分：17万円 です。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CC36" s="10" t="s">
        <v>51</v>
      </c>
      <c r="CD36" s="23">
        <v>170000</v>
      </c>
      <c r="CG36" s="15">
        <v>25000001</v>
      </c>
      <c r="CH36" s="15"/>
      <c r="CI36" s="15">
        <v>0</v>
      </c>
    </row>
    <row r="37" spans="1:87" ht="18.95" customHeight="1" x14ac:dyDescent="0.1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CD37" s="20" t="str">
        <f>"賦課限度額は、医療分："&amp;IR_GND/10000&amp;"万円 支援分："&amp;SI_GND/10000&amp;"万円 介護分："&amp;KG_GND/10000&amp;"万円 です。"</f>
        <v>賦課限度額は、医療分：66万円 支援分：26万円 介護分：17万円 です。</v>
      </c>
    </row>
    <row r="38" spans="1:87" ht="18.95" customHeight="1" x14ac:dyDescent="0.15">
      <c r="A38" s="25"/>
      <c r="B38" s="46" t="s">
        <v>100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</row>
    <row r="39" spans="1:87" ht="18.95" customHeight="1" x14ac:dyDescent="0.15">
      <c r="A39" s="25"/>
      <c r="B39" s="46" t="s">
        <v>101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</row>
  </sheetData>
  <sheetProtection algorithmName="SHA-512" hashValue="jF1O1M00waOhQYBNgSPB6tRjYvoLc/MmcD45w+LqcHgviUEobPVzBoRYO+xBoQE3v/vxg0EHNABDS0DVwAQS1A==" saltValue="kv8yQbtDlM+pq3JOqwYI2g==" spinCount="100000" sheet="1" selectLockedCells="1"/>
  <mergeCells count="140">
    <mergeCell ref="AW12:BB12"/>
    <mergeCell ref="AW13:BB13"/>
    <mergeCell ref="AW14:BB14"/>
    <mergeCell ref="AW15:BB15"/>
    <mergeCell ref="AA7:AB7"/>
    <mergeCell ref="AA8:AB8"/>
    <mergeCell ref="AA9:AB9"/>
    <mergeCell ref="AA10:AB10"/>
    <mergeCell ref="AA11:AB11"/>
    <mergeCell ref="AA12:AB12"/>
    <mergeCell ref="AA13:AB13"/>
    <mergeCell ref="AA14:AB14"/>
    <mergeCell ref="AA15:AB15"/>
    <mergeCell ref="AW7:BB7"/>
    <mergeCell ref="AW8:BB8"/>
    <mergeCell ref="AW9:BB9"/>
    <mergeCell ref="AW10:BB10"/>
    <mergeCell ref="AW11:BB11"/>
    <mergeCell ref="AQ7:AV7"/>
    <mergeCell ref="AQ8:AV8"/>
    <mergeCell ref="AE14:AJ14"/>
    <mergeCell ref="AE15:AJ15"/>
    <mergeCell ref="AK8:AP8"/>
    <mergeCell ref="AK9:AP9"/>
    <mergeCell ref="U7:Z7"/>
    <mergeCell ref="U8:Z8"/>
    <mergeCell ref="AK11:AP11"/>
    <mergeCell ref="AQ9:AV9"/>
    <mergeCell ref="AQ10:AV10"/>
    <mergeCell ref="AQ11:AV11"/>
    <mergeCell ref="AC7:AD7"/>
    <mergeCell ref="B30:K30"/>
    <mergeCell ref="L30:O30"/>
    <mergeCell ref="Q30:T30"/>
    <mergeCell ref="V30:Y30"/>
    <mergeCell ref="AK15:AP15"/>
    <mergeCell ref="AQ12:AV12"/>
    <mergeCell ref="AQ13:AV13"/>
    <mergeCell ref="AQ14:AV14"/>
    <mergeCell ref="AQ15:AV15"/>
    <mergeCell ref="AK7:AP7"/>
    <mergeCell ref="AE7:AJ7"/>
    <mergeCell ref="AE8:AJ8"/>
    <mergeCell ref="AE9:AJ9"/>
    <mergeCell ref="AE10:AJ10"/>
    <mergeCell ref="AE11:AJ11"/>
    <mergeCell ref="AE12:AJ12"/>
    <mergeCell ref="AE13:AJ13"/>
    <mergeCell ref="B29:K29"/>
    <mergeCell ref="L29:O29"/>
    <mergeCell ref="Q29:T29"/>
    <mergeCell ref="V29:Y29"/>
    <mergeCell ref="AK13:AP13"/>
    <mergeCell ref="AK12:AP12"/>
    <mergeCell ref="B11:H11"/>
    <mergeCell ref="I11:N11"/>
    <mergeCell ref="B12:H12"/>
    <mergeCell ref="I12:N12"/>
    <mergeCell ref="AC15:AD15"/>
    <mergeCell ref="L26:P26"/>
    <mergeCell ref="Q26:U26"/>
    <mergeCell ref="O12:T12"/>
    <mergeCell ref="U15:Z15"/>
    <mergeCell ref="U11:Z11"/>
    <mergeCell ref="U12:Z12"/>
    <mergeCell ref="U13:Z13"/>
    <mergeCell ref="U14:Z14"/>
    <mergeCell ref="B28:K28"/>
    <mergeCell ref="L28:O28"/>
    <mergeCell ref="Q28:T28"/>
    <mergeCell ref="V28:Y28"/>
    <mergeCell ref="AK14:AP14"/>
    <mergeCell ref="O8:T8"/>
    <mergeCell ref="O9:T9"/>
    <mergeCell ref="O10:T10"/>
    <mergeCell ref="O11:T11"/>
    <mergeCell ref="V26:Z26"/>
    <mergeCell ref="B27:K27"/>
    <mergeCell ref="L27:O27"/>
    <mergeCell ref="Q27:T27"/>
    <mergeCell ref="V27:Y27"/>
    <mergeCell ref="U10:Z10"/>
    <mergeCell ref="B26:K26"/>
    <mergeCell ref="AK10:AP10"/>
    <mergeCell ref="B34:K34"/>
    <mergeCell ref="L34:O34"/>
    <mergeCell ref="Q34:T34"/>
    <mergeCell ref="R23:W23"/>
    <mergeCell ref="O15:T15"/>
    <mergeCell ref="R21:W21"/>
    <mergeCell ref="B21:Q21"/>
    <mergeCell ref="B23:Q23"/>
    <mergeCell ref="B15:H15"/>
    <mergeCell ref="I15:N15"/>
    <mergeCell ref="V34:Y34"/>
    <mergeCell ref="B31:K31"/>
    <mergeCell ref="L31:O31"/>
    <mergeCell ref="Q31:T31"/>
    <mergeCell ref="V31:Y31"/>
    <mergeCell ref="B32:K32"/>
    <mergeCell ref="L32:O32"/>
    <mergeCell ref="Q32:T32"/>
    <mergeCell ref="V32:Y32"/>
    <mergeCell ref="B33:K33"/>
    <mergeCell ref="L33:O33"/>
    <mergeCell ref="Q33:T33"/>
    <mergeCell ref="V33:Y33"/>
    <mergeCell ref="B4:H4"/>
    <mergeCell ref="O13:T13"/>
    <mergeCell ref="O14:T14"/>
    <mergeCell ref="U9:Z9"/>
    <mergeCell ref="AC8:AD8"/>
    <mergeCell ref="AC9:AD9"/>
    <mergeCell ref="AC10:AD10"/>
    <mergeCell ref="AC11:AD11"/>
    <mergeCell ref="AC12:AD12"/>
    <mergeCell ref="AC13:AD13"/>
    <mergeCell ref="AC14:AD14"/>
    <mergeCell ref="B7:H7"/>
    <mergeCell ref="I7:N7"/>
    <mergeCell ref="B8:H8"/>
    <mergeCell ref="I8:N8"/>
    <mergeCell ref="B13:H13"/>
    <mergeCell ref="I13:N13"/>
    <mergeCell ref="B14:H14"/>
    <mergeCell ref="I14:N14"/>
    <mergeCell ref="B9:H9"/>
    <mergeCell ref="I9:N9"/>
    <mergeCell ref="B10:H10"/>
    <mergeCell ref="I10:N10"/>
    <mergeCell ref="O7:T7"/>
    <mergeCell ref="BC7:BH7"/>
    <mergeCell ref="BC8:BH8"/>
    <mergeCell ref="BC9:BH9"/>
    <mergeCell ref="BC10:BH10"/>
    <mergeCell ref="BC11:BH11"/>
    <mergeCell ref="BC12:BH12"/>
    <mergeCell ref="BC13:BH13"/>
    <mergeCell ref="BC14:BH14"/>
    <mergeCell ref="BC15:BH15"/>
  </mergeCells>
  <phoneticPr fontId="2"/>
  <dataValidations count="6">
    <dataValidation type="whole" allowBlank="1" showInputMessage="1" showErrorMessage="1" error="整数を入力してください。_x000a_マイナスの場合は、0を入力してください。" sqref="AI18:BA23 I8:T15">
      <formula1>0</formula1>
      <formula2>99999999</formula2>
    </dataValidation>
    <dataValidation type="list" allowBlank="1" showInputMessage="1" showErrorMessage="1" error="加入期間を選択してください。" sqref="B4 F5:I5">
      <formula1>$CD$6:$CD$18</formula1>
    </dataValidation>
    <dataValidation type="whole" allowBlank="1" showInputMessage="1" showErrorMessage="1" error="整数を入力してください。_x000a_マイナスの場合は、0を入力してください。" sqref="U8:Z15">
      <formula1>-9999999</formula1>
      <formula2>99999999</formula2>
    </dataValidation>
    <dataValidation type="list" allowBlank="1" showInputMessage="1" showErrorMessage="1" error="選択してください。" sqref="AA8:AD15">
      <formula1>"●"</formula1>
    </dataValidation>
    <dataValidation allowBlank="1" showInputMessage="1" showErrorMessage="1" error="整数を入力してください。_x000a_マイナスの場合は、0を入力してください。" sqref="AE8:BC15"/>
    <dataValidation type="list" allowBlank="1" showInputMessage="1" showErrorMessage="1" error="年齢区分を選択してください。" sqref="B8:H15">
      <formula1>$CD$1:$CD$5</formula1>
    </dataValidation>
  </dataValidations>
  <printOptions horizontalCentered="1" verticalCentered="1"/>
  <pageMargins left="0.70866141732283472" right="0.51181102362204722" top="0.55118110236220474" bottom="0" header="0.31496062992125984" footer="0.31496062992125984"/>
  <pageSetup paperSize="9" scale="75" fitToHeight="0" orientation="landscape" r:id="rId1"/>
  <rowBreaks count="1" manualBreakCount="1">
    <brk id="39" max="62" man="1"/>
  </rowBreaks>
  <ignoredErrors>
    <ignoredError sqref="M33:O33 R33:T33 W33:Y33 M31:O31 R31:T31 W31:Y31 M34:O34 R34:T34 W34:Y34 M32:O32 R32:T32 W32:Y32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84</vt:i4>
      </vt:variant>
    </vt:vector>
  </HeadingPairs>
  <TitlesOfParts>
    <vt:vector size="85" baseType="lpstr">
      <vt:lpstr>試算表</vt:lpstr>
      <vt:lpstr>AGE_0</vt:lpstr>
      <vt:lpstr>AGE_1</vt:lpstr>
      <vt:lpstr>AGE_2</vt:lpstr>
      <vt:lpstr>AGE_3</vt:lpstr>
      <vt:lpstr>AGE_4</vt:lpstr>
      <vt:lpstr>GND</vt:lpstr>
      <vt:lpstr>IR_BYO</vt:lpstr>
      <vt:lpstr>IR_GND</vt:lpstr>
      <vt:lpstr>IR_KIN</vt:lpstr>
      <vt:lpstr>IR_SAN</vt:lpstr>
      <vt:lpstr>IR_SYT</vt:lpstr>
      <vt:lpstr>KANYU</vt:lpstr>
      <vt:lpstr>KG_BYO</vt:lpstr>
      <vt:lpstr>KG_GND</vt:lpstr>
      <vt:lpstr>KG_KIN</vt:lpstr>
      <vt:lpstr>KG_SAN</vt:lpstr>
      <vt:lpstr>KG_SYT</vt:lpstr>
      <vt:lpstr>KGN</vt:lpstr>
      <vt:lpstr>KISO_0</vt:lpstr>
      <vt:lpstr>KISO_1</vt:lpstr>
      <vt:lpstr>KISO_2</vt:lpstr>
      <vt:lpstr>KISO_3</vt:lpstr>
      <vt:lpstr>KJ_0</vt:lpstr>
      <vt:lpstr>KJ_1</vt:lpstr>
      <vt:lpstr>KJ_10</vt:lpstr>
      <vt:lpstr>KJ_2</vt:lpstr>
      <vt:lpstr>KJ_3</vt:lpstr>
      <vt:lpstr>KJ_4</vt:lpstr>
      <vt:lpstr>KJ_5</vt:lpstr>
      <vt:lpstr>KJ_6</vt:lpstr>
      <vt:lpstr>KJ_7</vt:lpstr>
      <vt:lpstr>KJ_8</vt:lpstr>
      <vt:lpstr>KJ_9</vt:lpstr>
      <vt:lpstr>KR_6</vt:lpstr>
      <vt:lpstr>KR_7</vt:lpstr>
      <vt:lpstr>KR_8</vt:lpstr>
      <vt:lpstr>KR_9</vt:lpstr>
      <vt:lpstr>KS_0</vt:lpstr>
      <vt:lpstr>KS_1</vt:lpstr>
      <vt:lpstr>KS_10</vt:lpstr>
      <vt:lpstr>KS_2</vt:lpstr>
      <vt:lpstr>KS_3</vt:lpstr>
      <vt:lpstr>KS_4</vt:lpstr>
      <vt:lpstr>KS_5</vt:lpstr>
      <vt:lpstr>KS_6</vt:lpstr>
      <vt:lpstr>KS_7</vt:lpstr>
      <vt:lpstr>KS_8</vt:lpstr>
      <vt:lpstr>KS_9</vt:lpstr>
      <vt:lpstr>KS_KJ_0</vt:lpstr>
      <vt:lpstr>KS_KJ_1</vt:lpstr>
      <vt:lpstr>KS_KJ_2</vt:lpstr>
      <vt:lpstr>KS_KJ_3</vt:lpstr>
      <vt:lpstr>NK_64_0</vt:lpstr>
      <vt:lpstr>NK_64_1</vt:lpstr>
      <vt:lpstr>NK_64_2</vt:lpstr>
      <vt:lpstr>NK_64_3</vt:lpstr>
      <vt:lpstr>NK_64_4</vt:lpstr>
      <vt:lpstr>NK_65_0</vt:lpstr>
      <vt:lpstr>NK_65_1</vt:lpstr>
      <vt:lpstr>NK_65_2</vt:lpstr>
      <vt:lpstr>NK_65_3</vt:lpstr>
      <vt:lpstr>NK_65_4</vt:lpstr>
      <vt:lpstr>NR_64_1</vt:lpstr>
      <vt:lpstr>NR_64_2</vt:lpstr>
      <vt:lpstr>NR_64_3</vt:lpstr>
      <vt:lpstr>NR_65_1</vt:lpstr>
      <vt:lpstr>NR_65_2</vt:lpstr>
      <vt:lpstr>NR_65_3</vt:lpstr>
      <vt:lpstr>NS_64_0</vt:lpstr>
      <vt:lpstr>NS_64_1</vt:lpstr>
      <vt:lpstr>NS_64_2</vt:lpstr>
      <vt:lpstr>NS_64_3</vt:lpstr>
      <vt:lpstr>NS_64_4</vt:lpstr>
      <vt:lpstr>NS_65_0</vt:lpstr>
      <vt:lpstr>NS_65_1</vt:lpstr>
      <vt:lpstr>NS_65_2</vt:lpstr>
      <vt:lpstr>NS_65_3</vt:lpstr>
      <vt:lpstr>NS_65_4</vt:lpstr>
      <vt:lpstr>試算表!Print_Area</vt:lpstr>
      <vt:lpstr>SI_BYO</vt:lpstr>
      <vt:lpstr>SI_GND</vt:lpstr>
      <vt:lpstr>SI_KIN</vt:lpstr>
      <vt:lpstr>SI_SAN</vt:lpstr>
      <vt:lpstr>SI_SYT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Administrator</cp:lastModifiedBy>
  <cp:lastPrinted>2025-09-22T01:58:26Z</cp:lastPrinted>
  <dcterms:created xsi:type="dcterms:W3CDTF">2015-04-13T00:30:48Z</dcterms:created>
  <dcterms:modified xsi:type="dcterms:W3CDTF">2025-09-25T00:03:04Z</dcterms:modified>
</cp:coreProperties>
</file>